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66925"/>
  <mc:AlternateContent xmlns:mc="http://schemas.openxmlformats.org/markup-compatibility/2006">
    <mc:Choice Requires="x15">
      <x15ac:absPath xmlns:x15ac="http://schemas.microsoft.com/office/spreadsheetml/2010/11/ac" url="C:\Users\heather.nash\Desktop\"/>
    </mc:Choice>
  </mc:AlternateContent>
  <xr:revisionPtr revIDLastSave="0" documentId="8_{5CCC81EE-080E-42A3-B414-25CC56B13E93}" xr6:coauthVersionLast="47" xr6:coauthVersionMax="47" xr10:uidLastSave="{00000000-0000-0000-0000-000000000000}"/>
  <bookViews>
    <workbookView xWindow="-108" yWindow="-108" windowWidth="23256" windowHeight="13896" xr2:uid="{00000000-000D-0000-FFFF-FFFF00000000}"/>
  </bookViews>
  <sheets>
    <sheet name="Calculator" sheetId="1" r:id="rId1"/>
    <sheet name="Reference"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1" l="1" a="1"/>
  <c r="J25" i="1" s="1"/>
  <c r="I25" i="1"/>
  <c r="F130" i="1"/>
  <c r="C130" i="1"/>
  <c r="E112" i="1"/>
  <c r="B112" i="1"/>
  <c r="B107" i="1"/>
  <c r="B108" i="1"/>
  <c r="B109" i="1"/>
  <c r="B110" i="1"/>
  <c r="B111" i="1"/>
  <c r="I20" i="1"/>
  <c r="I21" i="1"/>
  <c r="I22" i="1"/>
  <c r="I23" i="1"/>
  <c r="I19" i="1"/>
  <c r="I18" i="1"/>
  <c r="J23" i="1" a="1"/>
  <c r="J23" i="1" s="1"/>
  <c r="J22" i="1" a="1"/>
  <c r="J22" i="1" s="1"/>
  <c r="J18" i="1" a="1"/>
  <c r="J18" i="1" s="1"/>
  <c r="B106" i="1" l="1"/>
  <c r="J19" i="1" l="1" a="1"/>
  <c r="J19" i="1" s="1"/>
  <c r="J20" i="1" a="1"/>
  <c r="J20" i="1" s="1"/>
  <c r="J21" i="1" a="1"/>
  <c r="J21" i="1" s="1"/>
  <c r="I24" i="1"/>
  <c r="J24" i="1" s="1" a="1"/>
  <c r="J24" i="1" s="1"/>
  <c r="D105" i="1"/>
  <c r="E105" i="1" s="1"/>
  <c r="C134" i="1"/>
  <c r="C135" i="1"/>
  <c r="C136" i="1"/>
  <c r="C133" i="1"/>
  <c r="C132" i="1"/>
  <c r="C131" i="1"/>
  <c r="B105" i="1"/>
  <c r="G56" i="1"/>
  <c r="G55" i="1"/>
  <c r="G54" i="1"/>
  <c r="H27" i="1"/>
  <c r="H37" i="1"/>
  <c r="F135" i="1" s="1"/>
  <c r="H38" i="1"/>
  <c r="F136" i="1" s="1"/>
  <c r="H39" i="1"/>
  <c r="H36" i="1"/>
  <c r="F134" i="1" s="1"/>
  <c r="H35" i="1"/>
  <c r="F133" i="1" s="1"/>
  <c r="H34" i="1"/>
  <c r="G59" i="1" l="1"/>
  <c r="J110" i="1"/>
  <c r="J111" i="1"/>
  <c r="J106" i="1"/>
  <c r="J109" i="1"/>
  <c r="J105" i="1"/>
  <c r="J107" i="1"/>
  <c r="J108" i="1"/>
  <c r="G106" i="1"/>
  <c r="D111" i="1"/>
  <c r="E111" i="1" s="1"/>
  <c r="D110" i="1"/>
  <c r="E110" i="1" s="1"/>
  <c r="D109" i="1"/>
  <c r="E109" i="1" s="1"/>
  <c r="D108" i="1"/>
  <c r="E108" i="1" s="1"/>
  <c r="D107" i="1"/>
  <c r="E107" i="1" s="1"/>
  <c r="G105" i="1"/>
  <c r="D106" i="1"/>
  <c r="E106" i="1" s="1"/>
  <c r="C127" i="1"/>
  <c r="C126" i="1"/>
  <c r="C125" i="1"/>
  <c r="C129" i="1"/>
  <c r="C128" i="1"/>
  <c r="C123" i="1"/>
  <c r="C124" i="1"/>
  <c r="H41" i="1"/>
  <c r="H66" i="1" l="1"/>
  <c r="J112" i="1"/>
  <c r="G112" i="1"/>
  <c r="H85" i="1"/>
  <c r="H77" i="1"/>
  <c r="H76" i="1"/>
  <c r="H75" i="1"/>
  <c r="H74" i="1"/>
  <c r="H82" i="1"/>
  <c r="H84" i="1"/>
  <c r="H83" i="1"/>
  <c r="F123" i="1"/>
  <c r="F124" i="1"/>
  <c r="G107" i="1"/>
  <c r="G111" i="1"/>
  <c r="G110" i="1"/>
  <c r="G109" i="1"/>
  <c r="G108" i="1"/>
  <c r="F125" i="1"/>
  <c r="J27" i="1"/>
  <c r="F127" i="1"/>
  <c r="F129" i="1"/>
  <c r="F128" i="1"/>
  <c r="F126" i="1"/>
  <c r="H69" i="1"/>
  <c r="H67" i="1"/>
  <c r="H68" i="1"/>
  <c r="H79" i="1" l="1"/>
  <c r="J113" i="1"/>
  <c r="H87" i="1"/>
  <c r="H71" i="1"/>
  <c r="F131" i="1" s="1"/>
  <c r="J99" i="1" l="1"/>
  <c r="J116" i="1" s="1"/>
  <c r="F13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<sst xmlns="http://schemas.openxmlformats.org/spreadsheetml/2006/main" count="177" uniqueCount="119">
  <si>
    <t>PARTICIPANT BUDGET CALCULATION</t>
  </si>
  <si>
    <t xml:space="preserve">MICHIGAN MBH PROGRAM </t>
  </si>
  <si>
    <r>
      <t xml:space="preserve">This worksheet will help you complete a budget for program participation. Follow the instructions in this document  and complete all areas highlighted in blue. When completed, send to Palco at </t>
    </r>
    <r>
      <rPr>
        <b/>
        <sz val="11"/>
        <color rgb="FFFF0000"/>
        <rFont val="Calibri"/>
        <family val="2"/>
        <scheme val="minor"/>
      </rPr>
      <t>enrollment@palcofirst.com</t>
    </r>
    <r>
      <rPr>
        <b/>
        <sz val="11"/>
        <color rgb="FF000000"/>
        <rFont val="Calibri"/>
        <family val="2"/>
        <scheme val="minor"/>
      </rPr>
      <t>.</t>
    </r>
  </si>
  <si>
    <t>Participant Name:</t>
  </si>
  <si>
    <t>Palco ID:</t>
  </si>
  <si>
    <t>Budget Period:</t>
  </si>
  <si>
    <t>From</t>
  </si>
  <si>
    <t>To</t>
  </si>
  <si>
    <t>STEP 1: DETERMINE TOTAL AMOUNT AVAILABLE TO YOU</t>
  </si>
  <si>
    <t>(A)</t>
  </si>
  <si>
    <t>(B)</t>
  </si>
  <si>
    <t>(C)</t>
  </si>
  <si>
    <t>(D)</t>
  </si>
  <si>
    <t>(E)</t>
  </si>
  <si>
    <t>Authorized Service</t>
  </si>
  <si>
    <t>Provider</t>
  </si>
  <si>
    <t>Units Authorized</t>
  </si>
  <si>
    <t>Hour Equivalent</t>
  </si>
  <si>
    <t>Estimated Cost at Maximum Rate</t>
  </si>
  <si>
    <t>Summit Pointe</t>
  </si>
  <si>
    <t>TOTAL AMOUNT AVAILABLE TO YOU</t>
  </si>
  <si>
    <t>STEP 2: ALLOCATE MISCELLANEOUS COSTS</t>
  </si>
  <si>
    <t>Description</t>
  </si>
  <si>
    <t>Unit Cost</t>
  </si>
  <si>
    <t>Annual Units</t>
  </si>
  <si>
    <t>Total Amount</t>
  </si>
  <si>
    <t>Worker's Comp</t>
  </si>
  <si>
    <t>Mileage</t>
  </si>
  <si>
    <t>&lt;enter CLS activity&gt;</t>
  </si>
  <si>
    <t>TOTAL MISCELLANEOUS COSTS</t>
  </si>
  <si>
    <t>STEP 3: DETERMINE PAYROLL COSTS</t>
  </si>
  <si>
    <t>The first step in determining payroll costs is to finalize the employer tax rate. Use the table below to find your employer tax cost.</t>
  </si>
  <si>
    <t>(3.A.) Determine the Employer Tax Rate</t>
  </si>
  <si>
    <t>Wages paid to workers may be exempt from employer taxes depending on the worker's relationship to you. For more information on exemptions, visit the Payroll Information</t>
  </si>
  <si>
    <t>Worksheet found under Michigan at palcofirst.com. If the worker is exempt from the tax below, select "exempt" from the drop-down. Otherwise, mark the Status as "not exempt."</t>
  </si>
  <si>
    <t>Please note that only one Tax Status can be added in this section.  For the purposes of this calculator, the chosen Tax Status will apply to all workers listed regardless of true Tax Status.</t>
  </si>
  <si>
    <t>Please keep this in mind as you are updating the calculator.</t>
  </si>
  <si>
    <t>Tax Type</t>
  </si>
  <si>
    <t>Tax Status</t>
  </si>
  <si>
    <t>Tax Rate</t>
  </si>
  <si>
    <t>FICA</t>
  </si>
  <si>
    <t>Not Exempt</t>
  </si>
  <si>
    <t>FUTA</t>
  </si>
  <si>
    <t>SUTA</t>
  </si>
  <si>
    <t>Experience Adjustment</t>
  </si>
  <si>
    <t>Experienced employer SUTA tax may not be</t>
  </si>
  <si>
    <t>2.7%. If needed, use this cell to adjust SUTA.</t>
  </si>
  <si>
    <t>TOTAL TAX RATE</t>
  </si>
  <si>
    <t xml:space="preserve">(3.B.) Cost Payroll for Benefits </t>
  </si>
  <si>
    <r>
      <t xml:space="preserve">You may choose to pay your worker Paid Time Off or pay them for training. You are not required to use your budget to pay for either. Please enter the number of hours per year you want to use and the associated rate of pay. You are </t>
    </r>
    <r>
      <rPr>
        <b/>
        <sz val="11"/>
        <color theme="1"/>
        <rFont val="Calibri"/>
        <family val="2"/>
        <scheme val="minor"/>
      </rPr>
      <t>required</t>
    </r>
    <r>
      <rPr>
        <sz val="11"/>
        <color theme="1"/>
        <rFont val="Calibri"/>
        <family val="2"/>
        <scheme val="minor"/>
      </rPr>
      <t xml:space="preserve"> to pay sick time and budget for 40 hours per year and at their current rate of pay. If they are paid two rates then you will use the average rate of pay.  Note that you must pay at least minimum wage, which is currently $12.48 in Michigan. </t>
    </r>
  </si>
  <si>
    <t>Number of Hours</t>
  </si>
  <si>
    <t>Rate</t>
  </si>
  <si>
    <t>Total Cost</t>
  </si>
  <si>
    <t>Paid Time Off</t>
  </si>
  <si>
    <t>TOTAL COST OF PAID TIME OFF</t>
  </si>
  <si>
    <t>Sick Time</t>
  </si>
  <si>
    <t>TOTAL COST OF REQUIRED SICK TIME</t>
  </si>
  <si>
    <t>Training</t>
  </si>
  <si>
    <t>TOTAL COST OF TRAINING</t>
  </si>
  <si>
    <t>(3.C.) Cost Payroll for Required Services</t>
  </si>
  <si>
    <t>Your required services are listed in Column A. For your conveinence, the authorized hours are noted next to each service in Column B. These weekly hours serve as a guide for budgeting. You can choose to receive more, but not less hours. If you choose less hours, Column C will turn red, and you need to increase your hours. To complete this:</t>
  </si>
  <si>
    <t xml:space="preserve">               (1) Enter the amount of weekly hours you want to use in Column C.</t>
  </si>
  <si>
    <r>
      <t xml:space="preserve">                             </t>
    </r>
    <r>
      <rPr>
        <sz val="11"/>
        <color theme="1"/>
        <rFont val="Calibri"/>
        <family val="2"/>
      </rPr>
      <t>▪</t>
    </r>
    <r>
      <rPr>
        <sz val="11"/>
        <color theme="1"/>
        <rFont val="Calibri"/>
        <family val="2"/>
        <scheme val="minor"/>
      </rPr>
      <t xml:space="preserve"> Do not exceed the Medicaid billable rate, including employer taxes, as shown on the "Reference" tab of this workbook.</t>
    </r>
  </si>
  <si>
    <r>
      <t xml:space="preserve">                            </t>
    </r>
    <r>
      <rPr>
        <sz val="11"/>
        <color theme="1"/>
        <rFont val="Calibri"/>
        <family val="2"/>
      </rPr>
      <t xml:space="preserve">▪ </t>
    </r>
    <r>
      <rPr>
        <sz val="11"/>
        <color theme="1"/>
        <rFont val="Calibri"/>
        <family val="2"/>
        <scheme val="minor"/>
      </rPr>
      <t>If you exceed the Medicaid billable rate, the cell in Column D will turn red, and you must reduce your rate.</t>
    </r>
  </si>
  <si>
    <t xml:space="preserve">               (3) USDOL allows some workers to be exempt from overtime pay. If your worker qualifies for that exemption, select "exempt" </t>
  </si>
  <si>
    <t xml:space="preserve">                      in Column E. Otherwise, mark "not exempt."</t>
  </si>
  <si>
    <t>TOTAL AMOUNT TO WORK WITH</t>
  </si>
  <si>
    <t xml:space="preserve">(C) </t>
  </si>
  <si>
    <t>(F)</t>
  </si>
  <si>
    <t>(G)</t>
  </si>
  <si>
    <t>Weekly</t>
  </si>
  <si>
    <t>Weekly Hours</t>
  </si>
  <si>
    <t xml:space="preserve">Max Worker </t>
  </si>
  <si>
    <t>Worker</t>
  </si>
  <si>
    <t>Overtime</t>
  </si>
  <si>
    <t>Annual Amount</t>
  </si>
  <si>
    <t>Per Your Treatment Plan</t>
  </si>
  <si>
    <t>Authorized Hours</t>
  </si>
  <si>
    <t>You Want</t>
  </si>
  <si>
    <t>Rate Allowed</t>
  </si>
  <si>
    <t>Pay Rate</t>
  </si>
  <si>
    <t xml:space="preserve"> Exempt</t>
  </si>
  <si>
    <t>for Your Budget</t>
  </si>
  <si>
    <t>Exempt</t>
  </si>
  <si>
    <t>TOTAL</t>
  </si>
  <si>
    <t>TOTAL AMOUNT REMAINING</t>
  </si>
  <si>
    <t>STEP 4: REVIEW YOUR FINAL BUDGET</t>
  </si>
  <si>
    <t>Category</t>
  </si>
  <si>
    <t>Service Authorization</t>
  </si>
  <si>
    <t>Amount</t>
  </si>
  <si>
    <t>Payroll</t>
  </si>
  <si>
    <t>Other Wages</t>
  </si>
  <si>
    <t>Reimbursements</t>
  </si>
  <si>
    <t>STEP 5: SUBMIT TO PALCO</t>
  </si>
  <si>
    <t>If the information above looks correct, you may submit to Palco for processing. Please keep a copy for your records. You can also access this information through Palco's</t>
  </si>
  <si>
    <t>Connect system at any time. By submitting this, you understand that you are responsible for the information contained in this document. Should you need help, please</t>
  </si>
  <si>
    <t>contact Palco's support team.</t>
  </si>
  <si>
    <t>Budget submitted to Palco at accounting@palcofirst.com.</t>
  </si>
  <si>
    <t>Service Authorization &amp; Billing Code</t>
  </si>
  <si>
    <t>Max Pay Rate, Including Employer Taxes</t>
  </si>
  <si>
    <t>H2015U7 - Community Living Support</t>
  </si>
  <si>
    <t>H2015U7H - CLS Holiday</t>
  </si>
  <si>
    <t>H2015UN - CLS 2 Participants</t>
  </si>
  <si>
    <t>H2015HUN - CLS Holiday 2 Participants</t>
  </si>
  <si>
    <t xml:space="preserve">H2015UJ - CLS Overnight </t>
  </si>
  <si>
    <t xml:space="preserve">H2015UJH - CLS Overnight Holiday </t>
  </si>
  <si>
    <t>H2015UJUN - CLS Overnight 2 Participants</t>
  </si>
  <si>
    <t>H2015UJHUN - CLS Overnight Holiday 2 Participants</t>
  </si>
  <si>
    <t>T2027 - Overnight Health &amp; Safety</t>
  </si>
  <si>
    <t>T2027H - OHS Holiday</t>
  </si>
  <si>
    <t>T2027UN - OHS 2 Participants</t>
  </si>
  <si>
    <t>T2027HUN - OHS Holiday 2 Participants</t>
  </si>
  <si>
    <t>T1005U7 - Respite</t>
  </si>
  <si>
    <t>T1005U7H - Respite Holiday</t>
  </si>
  <si>
    <t>T1005U7UN - Respite 2 Participants</t>
  </si>
  <si>
    <t xml:space="preserve">T1005U7HUN - Respite Holiday 2 Participants </t>
  </si>
  <si>
    <t xml:space="preserve">               (2) Enter the pay rate you would like to pay.It must be at least $12.48, which is Michigan minimum wage. </t>
  </si>
  <si>
    <t>Using your Service Plan or Treatment Plan Addendum you received from your health plan, find all the services that list Palco, Inc. as your provider. Under those boxes, find the Authorized Service, Units Authorized, and Estimated Costs. In Column A, select the Authorized Services from your Service Plan. In Columns B and C, enter the Units Authorized and Estimated Costs for that Authorized Service. Please note that you can break up the authorization in this section for more than one worker. This will then be reflected in section 3.C below.</t>
  </si>
  <si>
    <t>You are required to carry Workers' Compensation insurance. Palco will obtain this policy on your behalf, and that amount is deducted below. You may also choose to reimburse your worker(s) for mileage. Using the space below, enter the mileage amounts you would like to allocate for the year. You must enter a quantity of miles and the rate you will pay per mile. Lastly, enter any amounts you would like to set aside to pay for additional costs associated with Community Living Support activities, such as museum or movie tickets.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</si>
</sst>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0.000000000_);[Red]\(#,##0.000000000\)"/>
    <numFmt numFmtId="165" formatCode="0.00000000"/>
  </numFmts>
  <fonts count="25" x14ac:knownFonts="1">
    <font>
      <sz val="11"/>
      <color theme="1"/>
      <name val="Calibri"/>
      <family val="2"/>
      <scheme val="minor"/>
    </font>
    <font>
      <b/>
      <sz val="11"/>
      <color rgb="FF000000"/>
      <name val="Calibri"/>
      <family val="2"/>
      <scheme val="minor"/>
    </font>
    <font>
      <sz val="11"/>
      <color rgb="FFFF0000"/>
      <name val="Calibri"/>
      <family val="2"/>
      <scheme val="minor"/>
    </font>
    <font>
      <sz val="11"/>
      <color rgb="FF000000"/>
      <name val="Calibri"/>
      <family val="2"/>
      <scheme val="minor"/>
    </font>
    <font>
      <i/>
      <sz val="9.5"/>
      <color rgb="FF000000"/>
      <name val="Calibri"/>
      <family val="2"/>
      <scheme val="minor"/>
    </font>
    <font>
      <b/>
      <sz val="11"/>
      <color theme="1"/>
      <name val="Calibri"/>
      <family val="2"/>
      <scheme val="minor"/>
    </font>
    <font>
      <b/>
      <sz val="11"/>
      <color theme="0"/>
      <name val="Calibri"/>
      <family val="2"/>
      <scheme val="minor"/>
    </font>
    <font>
      <b/>
      <sz val="10"/>
      <color rgb="FFFFFFFF"/>
      <name val="Calibri"/>
      <family val="2"/>
      <scheme val="minor"/>
    </font>
    <font>
      <i/>
      <sz val="9.5"/>
      <color theme="1"/>
      <name val="Calibri"/>
      <family val="2"/>
      <scheme val="minor"/>
    </font>
    <font>
      <b/>
      <sz val="11"/>
      <name val="Calibri"/>
      <family val="2"/>
      <scheme val="minor"/>
    </font>
    <font>
      <i/>
      <sz val="11"/>
      <name val="Calibri"/>
      <family val="2"/>
      <scheme val="minor"/>
    </font>
    <font>
      <sz val="11"/>
      <name val="Calibri"/>
      <family val="2"/>
      <scheme val="minor"/>
    </font>
    <font>
      <b/>
      <sz val="16"/>
      <color rgb="FF000000"/>
      <name val="Calibri"/>
      <family val="2"/>
      <scheme val="minor"/>
    </font>
    <font>
      <b/>
      <sz val="14"/>
      <color rgb="FF000000"/>
      <name val="Calibri"/>
      <family val="2"/>
      <scheme val="minor"/>
    </font>
    <font>
      <b/>
      <sz val="14"/>
      <color theme="0"/>
      <name val="Calibri"/>
      <family val="2"/>
      <scheme val="minor"/>
    </font>
    <font>
      <sz val="10"/>
      <color rgb="FF000000"/>
      <name val="Calibri"/>
      <family val="2"/>
      <scheme val="minor"/>
    </font>
    <font>
      <sz val="10"/>
      <color theme="1"/>
      <name val="Calibri"/>
      <family val="2"/>
      <scheme val="minor"/>
    </font>
    <font>
      <sz val="9"/>
      <name val="Calibri"/>
      <family val="2"/>
      <scheme val="minor"/>
    </font>
    <font>
      <b/>
      <sz val="12"/>
      <color theme="1"/>
      <name val="Calibri"/>
      <family val="2"/>
      <scheme val="minor"/>
    </font>
    <font>
      <sz val="10.5"/>
      <color rgb="FFFF0000"/>
      <name val="Calibri"/>
      <family val="2"/>
      <scheme val="minor"/>
    </font>
    <font>
      <i/>
      <sz val="9"/>
      <color rgb="FFFF0000"/>
      <name val="Calibri"/>
      <family val="2"/>
      <scheme val="minor"/>
    </font>
    <font>
      <sz val="11"/>
      <color theme="1"/>
      <name val="Calibri"/>
      <family val="2"/>
    </font>
    <font>
      <b/>
      <sz val="13"/>
      <color theme="1"/>
      <name val="Calibri"/>
      <family val="2"/>
      <scheme val="minor"/>
    </font>
    <font>
      <b/>
      <sz val="11"/>
      <color rgb="FFFF0000"/>
      <name val="Calibri"/>
      <family val="2"/>
      <scheme val="minor"/>
    </font>
    <font>
      <sz val="11"/>
      <color theme="1"/>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rgb="FF16CEC1"/>
        <bgColor indexed="64"/>
      </patternFill>
    </fill>
    <fill>
      <patternFill patternType="solid">
        <fgColor theme="4" tint="0.79998168889431442"/>
        <bgColor indexed="64"/>
      </patternFill>
    </fill>
    <fill>
      <patternFill patternType="solid">
        <fgColor rgb="FF4472C4"/>
        <bgColor rgb="FF000000"/>
      </patternFill>
    </fill>
    <fill>
      <patternFill patternType="solid">
        <fgColor rgb="FFDDEBF7"/>
        <bgColor rgb="FF000000"/>
      </patternFill>
    </fill>
    <fill>
      <patternFill patternType="solid">
        <fgColor theme="4" tint="0.59999389629810485"/>
        <bgColor indexed="64"/>
      </patternFill>
    </fill>
    <fill>
      <patternFill patternType="solid">
        <fgColor rgb="FFB20675"/>
        <bgColor indexed="64"/>
      </patternFill>
    </fill>
    <fill>
      <patternFill patternType="solid">
        <fgColor theme="5" tint="0.79998168889431442"/>
        <bgColor indexed="64"/>
      </patternFill>
    </fill>
  </fills>
  <borders count="10">
    <border>
      <left/>
      <right/>
      <top/>
      <bottom/>
      <diagonal/>
    </border>
    <border>
      <left/>
      <right/>
      <top/>
      <bottom style="thin">
        <color indexed="64"/>
      </bottom>
      <diagonal/>
    </border>
    <border>
      <left/>
      <right/>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44" fontId="24" fillId="0" borderId="0" applyFont="0" applyFill="0" applyBorder="0" applyAlignment="0" applyProtection="0"/>
    <xf numFmtId="9" fontId="24" fillId="0" borderId="0" applyFont="0" applyFill="0" applyBorder="0" applyAlignment="0" applyProtection="0"/>
  </cellStyleXfs>
  <cellXfs count="126">
    <xf numFmtId="0" fontId="0" fillId="0" borderId="0" xfId="0"/>
    <xf numFmtId="40" fontId="0" fillId="0" borderId="0" xfId="0" applyNumberFormat="1"/>
    <xf numFmtId="0" fontId="3" fillId="0" borderId="0" xfId="0" applyFont="1"/>
    <xf numFmtId="0" fontId="1" fillId="4" borderId="0" xfId="0" applyFont="1" applyFill="1" applyProtection="1">
      <protection locked="0"/>
    </xf>
    <xf numFmtId="40" fontId="0" fillId="4" borderId="0" xfId="0" applyNumberFormat="1" applyFill="1" applyProtection="1">
      <protection locked="0"/>
    </xf>
    <xf numFmtId="0" fontId="15" fillId="4" borderId="0" xfId="0" applyFont="1" applyFill="1" applyProtection="1">
      <protection locked="0"/>
    </xf>
    <xf numFmtId="40" fontId="16" fillId="4" borderId="0" xfId="0" applyNumberFormat="1" applyFont="1" applyFill="1" applyProtection="1">
      <protection locked="0"/>
    </xf>
    <xf numFmtId="0" fontId="7" fillId="5" borderId="0" xfId="0" applyFont="1" applyFill="1" applyAlignment="1">
      <alignment horizontal="left" vertical="center" wrapText="1"/>
    </xf>
    <xf numFmtId="0" fontId="3" fillId="6" borderId="0" xfId="0" applyFont="1" applyFill="1"/>
    <xf numFmtId="40" fontId="7" fillId="5" borderId="0" xfId="0" applyNumberFormat="1" applyFont="1" applyFill="1" applyAlignment="1">
      <alignment horizontal="left" vertical="center" wrapText="1"/>
    </xf>
    <xf numFmtId="40" fontId="3" fillId="0" borderId="0" xfId="0" applyNumberFormat="1" applyFont="1"/>
    <xf numFmtId="40" fontId="11" fillId="4" borderId="0" xfId="0" applyNumberFormat="1" applyFont="1" applyFill="1" applyProtection="1">
      <protection locked="0"/>
    </xf>
    <xf numFmtId="40" fontId="11" fillId="4" borderId="1" xfId="0" applyNumberFormat="1" applyFont="1" applyFill="1" applyBorder="1" applyProtection="1">
      <protection locked="0"/>
    </xf>
    <xf numFmtId="40" fontId="0" fillId="4" borderId="1" xfId="0" applyNumberFormat="1" applyFill="1" applyBorder="1" applyProtection="1">
      <protection locked="0"/>
    </xf>
    <xf numFmtId="0" fontId="0" fillId="4" borderId="0" xfId="0" applyFill="1" applyProtection="1">
      <protection locked="0"/>
    </xf>
    <xf numFmtId="40" fontId="11" fillId="4" borderId="0" xfId="0" applyNumberFormat="1" applyFont="1" applyFill="1" applyAlignment="1" applyProtection="1">
      <alignment horizontal="center"/>
      <protection locked="0"/>
    </xf>
    <xf numFmtId="0" fontId="12" fillId="0" borderId="0" xfId="0" applyFont="1"/>
    <xf numFmtId="0" fontId="1" fillId="0" borderId="0" xfId="0" applyFont="1"/>
    <xf numFmtId="40" fontId="2" fillId="0" borderId="0" xfId="0" applyNumberFormat="1" applyFont="1"/>
    <xf numFmtId="0" fontId="11" fillId="0" borderId="0" xfId="0" applyFont="1"/>
    <xf numFmtId="0" fontId="9" fillId="0" borderId="0" xfId="0" applyFont="1"/>
    <xf numFmtId="40" fontId="10" fillId="0" borderId="0" xfId="0" applyNumberFormat="1" applyFont="1"/>
    <xf numFmtId="40" fontId="11" fillId="0" borderId="0" xfId="0" applyNumberFormat="1" applyFont="1"/>
    <xf numFmtId="0" fontId="17" fillId="0" borderId="0" xfId="0" applyFont="1" applyAlignment="1">
      <alignment horizontal="center"/>
    </xf>
    <xf numFmtId="40" fontId="17" fillId="0" borderId="0" xfId="0" applyNumberFormat="1" applyFont="1" applyAlignment="1">
      <alignment horizontal="center"/>
    </xf>
    <xf numFmtId="0" fontId="9" fillId="0" borderId="1" xfId="0" applyFont="1" applyBorder="1" applyAlignment="1">
      <alignment horizontal="center"/>
    </xf>
    <xf numFmtId="38" fontId="17" fillId="0" borderId="0" xfId="0" applyNumberFormat="1" applyFont="1"/>
    <xf numFmtId="8" fontId="11" fillId="0" borderId="0" xfId="0" applyNumberFormat="1" applyFont="1"/>
    <xf numFmtId="38" fontId="11" fillId="0" borderId="0" xfId="0" applyNumberFormat="1" applyFont="1" applyAlignment="1">
      <alignment horizontal="right"/>
    </xf>
    <xf numFmtId="40" fontId="11" fillId="0" borderId="2" xfId="0" applyNumberFormat="1" applyFont="1" applyBorder="1"/>
    <xf numFmtId="8" fontId="11" fillId="0" borderId="2" xfId="0" applyNumberFormat="1" applyFont="1" applyBorder="1"/>
    <xf numFmtId="0" fontId="9" fillId="0" borderId="1" xfId="0" applyFont="1" applyBorder="1"/>
    <xf numFmtId="40" fontId="9" fillId="0" borderId="1" xfId="0" applyNumberFormat="1" applyFont="1" applyBorder="1"/>
    <xf numFmtId="0" fontId="5" fillId="0" borderId="0" xfId="0" applyFont="1"/>
    <xf numFmtId="40" fontId="5" fillId="0" borderId="0" xfId="0" applyNumberFormat="1" applyFont="1"/>
    <xf numFmtId="8" fontId="11" fillId="0" borderId="1" xfId="0" applyNumberFormat="1" applyFont="1" applyBorder="1"/>
    <xf numFmtId="8" fontId="5" fillId="0" borderId="0" xfId="0" applyNumberFormat="1" applyFont="1"/>
    <xf numFmtId="40" fontId="18" fillId="7" borderId="0" xfId="0" applyNumberFormat="1" applyFont="1" applyFill="1"/>
    <xf numFmtId="0" fontId="5" fillId="7" borderId="0" xfId="0" applyFont="1" applyFill="1"/>
    <xf numFmtId="40" fontId="5" fillId="7" borderId="0" xfId="0" applyNumberFormat="1" applyFont="1" applyFill="1"/>
    <xf numFmtId="40" fontId="0" fillId="7" borderId="0" xfId="0" applyNumberFormat="1" applyFill="1"/>
    <xf numFmtId="40" fontId="9" fillId="0" borderId="0" xfId="0" applyNumberFormat="1" applyFont="1"/>
    <xf numFmtId="10" fontId="0" fillId="0" borderId="0" xfId="0" applyNumberFormat="1"/>
    <xf numFmtId="40" fontId="4" fillId="0" borderId="0" xfId="0" applyNumberFormat="1" applyFont="1"/>
    <xf numFmtId="40" fontId="19" fillId="0" borderId="1" xfId="0" applyNumberFormat="1" applyFont="1" applyBorder="1"/>
    <xf numFmtId="40" fontId="20" fillId="0" borderId="0" xfId="0" applyNumberFormat="1" applyFont="1"/>
    <xf numFmtId="10" fontId="5" fillId="0" borderId="0" xfId="0" applyNumberFormat="1" applyFont="1"/>
    <xf numFmtId="0" fontId="11" fillId="0" borderId="1" xfId="0" applyFont="1" applyBorder="1"/>
    <xf numFmtId="38" fontId="0" fillId="0" borderId="0" xfId="0" applyNumberFormat="1" applyAlignment="1">
      <alignment horizontal="right"/>
    </xf>
    <xf numFmtId="0" fontId="5" fillId="0" borderId="1" xfId="0" applyFont="1" applyBorder="1"/>
    <xf numFmtId="0" fontId="0" fillId="0" borderId="0" xfId="0" applyAlignment="1">
      <alignment horizontal="right"/>
    </xf>
    <xf numFmtId="8" fontId="0" fillId="0" borderId="1" xfId="0" applyNumberFormat="1" applyBorder="1"/>
    <xf numFmtId="0" fontId="9" fillId="0" borderId="0" xfId="0" applyFont="1" applyAlignment="1">
      <alignment horizontal="center"/>
    </xf>
    <xf numFmtId="40" fontId="5" fillId="0" borderId="0" xfId="0" applyNumberFormat="1" applyFont="1" applyAlignment="1">
      <alignment horizontal="center"/>
    </xf>
    <xf numFmtId="40" fontId="9" fillId="0" borderId="0" xfId="0" applyNumberFormat="1" applyFont="1" applyAlignment="1">
      <alignment horizontal="center"/>
    </xf>
    <xf numFmtId="40" fontId="5" fillId="0" borderId="1" xfId="0" applyNumberFormat="1" applyFont="1" applyBorder="1" applyAlignment="1">
      <alignment horizontal="center"/>
    </xf>
    <xf numFmtId="40" fontId="11" fillId="0" borderId="0" xfId="0" applyNumberFormat="1" applyFont="1" applyAlignment="1">
      <alignment horizontal="center"/>
    </xf>
    <xf numFmtId="0" fontId="5" fillId="0" borderId="0" xfId="0" applyFont="1" applyAlignment="1">
      <alignment horizontal="right"/>
    </xf>
    <xf numFmtId="40" fontId="0" fillId="0" borderId="0" xfId="0" applyNumberFormat="1" applyAlignment="1">
      <alignment horizontal="right"/>
    </xf>
    <xf numFmtId="40" fontId="0" fillId="0" borderId="4" xfId="0" applyNumberFormat="1" applyBorder="1"/>
    <xf numFmtId="0" fontId="6" fillId="8" borderId="0" xfId="0" applyFont="1" applyFill="1"/>
    <xf numFmtId="0" fontId="6" fillId="8" borderId="0" xfId="0" applyFont="1" applyFill="1" applyAlignment="1">
      <alignment horizontal="left"/>
    </xf>
    <xf numFmtId="40" fontId="6" fillId="8" borderId="0" xfId="0" applyNumberFormat="1" applyFont="1" applyFill="1"/>
    <xf numFmtId="40" fontId="0" fillId="2" borderId="5" xfId="0" applyNumberFormat="1" applyFill="1" applyBorder="1"/>
    <xf numFmtId="40" fontId="0" fillId="0" borderId="5" xfId="0" applyNumberFormat="1" applyBorder="1"/>
    <xf numFmtId="40" fontId="8" fillId="0" borderId="0" xfId="0" applyNumberFormat="1" applyFont="1"/>
    <xf numFmtId="0" fontId="0" fillId="0" borderId="0" xfId="0" applyAlignment="1">
      <alignment horizontal="left" vertical="center"/>
    </xf>
    <xf numFmtId="0" fontId="0" fillId="0" borderId="0" xfId="0" applyAlignment="1">
      <alignment horizontal="left"/>
    </xf>
    <xf numFmtId="40" fontId="22" fillId="0" borderId="0" xfId="0" applyNumberFormat="1" applyFont="1"/>
    <xf numFmtId="40" fontId="2" fillId="4" borderId="1" xfId="0" applyNumberFormat="1" applyFont="1" applyFill="1" applyBorder="1" applyProtection="1">
      <protection locked="0"/>
    </xf>
    <xf numFmtId="10" fontId="2" fillId="4" borderId="1" xfId="0" applyNumberFormat="1" applyFont="1" applyFill="1" applyBorder="1" applyProtection="1">
      <protection locked="0"/>
    </xf>
    <xf numFmtId="0" fontId="1" fillId="9" borderId="0" xfId="0" applyFont="1" applyFill="1" applyAlignment="1">
      <alignment horizontal="center" wrapText="1"/>
    </xf>
    <xf numFmtId="10" fontId="2" fillId="4" borderId="0" xfId="0" applyNumberFormat="1" applyFont="1" applyFill="1" applyProtection="1">
      <protection locked="0"/>
    </xf>
    <xf numFmtId="40" fontId="11" fillId="4" borderId="0" xfId="0" applyNumberFormat="1" applyFont="1" applyFill="1"/>
    <xf numFmtId="40" fontId="11" fillId="4" borderId="1" xfId="0" applyNumberFormat="1" applyFont="1" applyFill="1" applyBorder="1"/>
    <xf numFmtId="44" fontId="11" fillId="4" borderId="0" xfId="1" applyFont="1" applyFill="1" applyProtection="1"/>
    <xf numFmtId="0" fontId="0" fillId="0" borderId="0" xfId="0" applyAlignment="1">
      <alignment horizontal="center"/>
    </xf>
    <xf numFmtId="164" fontId="11" fillId="0" borderId="0" xfId="0" applyNumberFormat="1" applyFont="1" applyAlignment="1">
      <alignment horizontal="center"/>
    </xf>
    <xf numFmtId="44" fontId="0" fillId="0" borderId="0" xfId="0" applyNumberFormat="1"/>
    <xf numFmtId="44" fontId="0" fillId="4" borderId="0" xfId="1" applyFont="1" applyFill="1" applyProtection="1">
      <protection locked="0"/>
    </xf>
    <xf numFmtId="40" fontId="0" fillId="4" borderId="0" xfId="0" applyNumberFormat="1" applyFill="1" applyAlignment="1" applyProtection="1">
      <alignment horizontal="center"/>
      <protection locked="0"/>
    </xf>
    <xf numFmtId="44" fontId="0" fillId="0" borderId="0" xfId="1" applyFont="1"/>
    <xf numFmtId="0" fontId="11" fillId="4" borderId="0" xfId="0" applyFont="1" applyFill="1" applyAlignment="1" applyProtection="1">
      <alignment horizontal="left"/>
      <protection locked="0"/>
    </xf>
    <xf numFmtId="0" fontId="11" fillId="4" borderId="1" xfId="0" applyFont="1" applyFill="1" applyBorder="1" applyAlignment="1" applyProtection="1">
      <alignment horizontal="left"/>
      <protection locked="0"/>
    </xf>
    <xf numFmtId="40" fontId="9" fillId="0" borderId="1" xfId="0" applyNumberFormat="1" applyFont="1" applyBorder="1" applyAlignment="1">
      <alignment horizontal="center" wrapText="1"/>
    </xf>
    <xf numFmtId="40" fontId="0" fillId="2" borderId="0" xfId="0" applyNumberFormat="1" applyFill="1"/>
    <xf numFmtId="2" fontId="3" fillId="6" borderId="0" xfId="0" applyNumberFormat="1" applyFont="1" applyFill="1"/>
    <xf numFmtId="2" fontId="3" fillId="0" borderId="0" xfId="0" applyNumberFormat="1" applyFont="1"/>
    <xf numFmtId="44" fontId="11" fillId="4" borderId="1" xfId="1" applyFont="1" applyFill="1" applyBorder="1"/>
    <xf numFmtId="10" fontId="0" fillId="0" borderId="2" xfId="2" applyNumberFormat="1" applyFont="1" applyBorder="1"/>
    <xf numFmtId="10" fontId="6" fillId="0" borderId="0" xfId="0" applyNumberFormat="1" applyFont="1"/>
    <xf numFmtId="2" fontId="0" fillId="0" borderId="0" xfId="0" applyNumberFormat="1"/>
    <xf numFmtId="165" fontId="0" fillId="0" borderId="0" xfId="0" applyNumberFormat="1"/>
    <xf numFmtId="44" fontId="11" fillId="4" borderId="0" xfId="1" applyFont="1" applyFill="1" applyBorder="1"/>
    <xf numFmtId="44" fontId="0" fillId="0" borderId="0" xfId="1" applyFont="1" applyBorder="1"/>
    <xf numFmtId="44" fontId="0" fillId="4" borderId="0" xfId="1" applyFont="1" applyFill="1" applyBorder="1" applyProtection="1">
      <protection locked="0"/>
    </xf>
    <xf numFmtId="0" fontId="5" fillId="4" borderId="0" xfId="0" applyFont="1" applyFill="1" applyProtection="1">
      <protection locked="0"/>
    </xf>
    <xf numFmtId="0" fontId="0" fillId="2" borderId="8" xfId="0" applyFill="1" applyBorder="1" applyAlignment="1">
      <alignment horizontal="left" vertical="center" wrapText="1"/>
    </xf>
    <xf numFmtId="0" fontId="11" fillId="0" borderId="0" xfId="0" applyFont="1" applyAlignment="1">
      <alignment horizontal="left"/>
    </xf>
    <xf numFmtId="0" fontId="0" fillId="0" borderId="0" xfId="0" applyAlignment="1">
      <alignment horizontal="left"/>
    </xf>
    <xf numFmtId="0" fontId="0" fillId="2" borderId="6" xfId="0" applyFill="1" applyBorder="1" applyAlignment="1">
      <alignment horizontal="left"/>
    </xf>
    <xf numFmtId="0" fontId="0" fillId="0" borderId="4" xfId="0" applyBorder="1" applyAlignment="1">
      <alignment horizontal="left"/>
    </xf>
    <xf numFmtId="0" fontId="0" fillId="0" borderId="7" xfId="0" applyBorder="1" applyAlignment="1">
      <alignment horizontal="left"/>
    </xf>
    <xf numFmtId="0" fontId="1" fillId="9" borderId="0" xfId="0" applyFont="1" applyFill="1" applyAlignment="1">
      <alignment horizontal="center" wrapText="1"/>
    </xf>
    <xf numFmtId="0" fontId="0" fillId="0" borderId="0" xfId="0" applyAlignment="1">
      <alignment horizontal="center"/>
    </xf>
    <xf numFmtId="0" fontId="13" fillId="0" borderId="0" xfId="0" applyFont="1" applyAlignment="1">
      <alignment horizontal="left"/>
    </xf>
    <xf numFmtId="0" fontId="11" fillId="0" borderId="0" xfId="0" applyFont="1" applyAlignment="1">
      <alignment horizontal="center" vertical="top" wrapText="1"/>
    </xf>
    <xf numFmtId="0" fontId="9" fillId="0" borderId="1" xfId="0" applyFont="1" applyBorder="1" applyAlignment="1">
      <alignment horizontal="center"/>
    </xf>
    <xf numFmtId="0" fontId="14" fillId="3" borderId="0" xfId="0" applyFont="1" applyFill="1" applyAlignment="1">
      <alignment horizontal="center"/>
    </xf>
    <xf numFmtId="0" fontId="17" fillId="0" borderId="0" xfId="0" applyFont="1" applyAlignment="1">
      <alignment horizontal="center"/>
    </xf>
    <xf numFmtId="0" fontId="11" fillId="4" borderId="0" xfId="0" applyFont="1" applyFill="1" applyAlignment="1" applyProtection="1">
      <alignment horizontal="left"/>
      <protection locked="0"/>
    </xf>
    <xf numFmtId="40" fontId="0" fillId="0" borderId="0" xfId="0" applyNumberFormat="1" applyAlignment="1" applyProtection="1">
      <alignment horizontal="left"/>
      <protection locked="0"/>
    </xf>
    <xf numFmtId="40" fontId="0" fillId="0" borderId="1" xfId="0" applyNumberFormat="1" applyBorder="1" applyAlignment="1" applyProtection="1">
      <alignment horizontal="left"/>
      <protection locked="0"/>
    </xf>
    <xf numFmtId="0" fontId="11" fillId="0" borderId="3" xfId="0" applyFont="1" applyBorder="1" applyAlignment="1">
      <alignment horizontal="left"/>
    </xf>
    <xf numFmtId="0" fontId="11" fillId="0" borderId="0" xfId="0" applyFont="1" applyAlignment="1" applyProtection="1">
      <alignment horizontal="left"/>
      <protection locked="0"/>
    </xf>
    <xf numFmtId="0" fontId="11" fillId="4" borderId="1" xfId="0" applyFont="1" applyFill="1" applyBorder="1" applyAlignment="1" applyProtection="1">
      <alignment horizontal="left"/>
      <protection locked="0"/>
    </xf>
    <xf numFmtId="0" fontId="0" fillId="0" borderId="1" xfId="0" applyBorder="1" applyAlignment="1">
      <alignment horizontal="left"/>
    </xf>
    <xf numFmtId="0" fontId="0" fillId="2" borderId="5" xfId="0" applyFill="1" applyBorder="1" applyAlignment="1">
      <alignment horizontal="left"/>
    </xf>
    <xf numFmtId="0" fontId="0" fillId="2" borderId="5" xfId="0" applyFill="1" applyBorder="1" applyAlignment="1">
      <alignment horizontal="left" vertical="center" wrapText="1"/>
    </xf>
    <xf numFmtId="0" fontId="0" fillId="2" borderId="9" xfId="0" applyFill="1" applyBorder="1" applyAlignment="1">
      <alignment horizontal="left" vertical="center" wrapText="1"/>
    </xf>
    <xf numFmtId="0" fontId="0" fillId="0" borderId="5" xfId="0" applyBorder="1" applyAlignment="1">
      <alignment horizontal="left" vertical="center"/>
    </xf>
    <xf numFmtId="0" fontId="0" fillId="0" borderId="5" xfId="0" applyBorder="1" applyAlignment="1">
      <alignment horizontal="left"/>
    </xf>
    <xf numFmtId="0" fontId="9" fillId="0" borderId="0" xfId="0" applyFont="1" applyAlignment="1">
      <alignment horizontal="center"/>
    </xf>
    <xf numFmtId="0" fontId="0" fillId="0" borderId="0" xfId="0" applyAlignment="1">
      <alignment horizontal="center" vertical="center" wrapText="1"/>
    </xf>
    <xf numFmtId="0" fontId="11" fillId="0" borderId="0" xfId="0" applyFont="1" applyAlignment="1">
      <alignment horizontal="center" wrapText="1"/>
    </xf>
    <xf numFmtId="40" fontId="0" fillId="0" borderId="0" xfId="0" applyNumberFormat="1" applyAlignment="1">
      <alignment horizontal="left"/>
    </xf>
  </cellXfs>
  <cellStyles count="3">
    <cellStyle name="Currency" xfId="1" builtinId="4"/>
    <cellStyle name="Normal" xfId="0" builtinId="0"/>
    <cellStyle name="Percent" xfId="2" builtinId="5"/>
  </cellStyles>
  <dxfs count="5">
    <dxf>
      <font>
        <color theme="0"/>
      </font>
      <fill>
        <patternFill>
          <bgColor rgb="FFFF0000"/>
        </patternFill>
      </fill>
    </dxf>
    <dxf>
      <font>
        <color rgb="FF9C0006"/>
      </font>
      <fill>
        <patternFill>
          <bgColor rgb="FFFFC7CE"/>
        </patternFill>
      </fill>
    </dxf>
    <dxf>
      <font>
        <color theme="0"/>
      </font>
      <fill>
        <patternFill>
          <bgColor rgb="FFFF0000"/>
        </patternFill>
      </fill>
    </dxf>
    <dxf>
      <font>
        <color theme="0"/>
      </font>
      <fill>
        <patternFill>
          <bgColor rgb="FFFF0000"/>
        </patternFill>
      </fill>
    </dxf>
    <dxf>
      <font>
        <color theme="5" tint="-0.499984740745262"/>
      </font>
      <fill>
        <patternFill>
          <bgColor theme="7" tint="0.39994506668294322"/>
        </patternFill>
      </fill>
    </dxf>
  </dxfs>
  <tableStyles count="0" defaultTableStyle="TableStyleMedium2" defaultPivotStyle="PivotStyleMedium9"/>
  <colors>
    <mruColors>
      <color rgb="FFB20675"/>
      <color rgb="FF16CEC1"/>
      <color rgb="FF19BACB"/>
      <color rgb="FF3992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19051</xdr:rowOff>
    </xdr:from>
    <xdr:to>
      <xdr:col>2</xdr:col>
      <xdr:colOff>589580</xdr:colOff>
      <xdr:row>1</xdr:row>
      <xdr:rowOff>1</xdr:rowOff>
    </xdr:to>
    <xdr:pic>
      <xdr:nvPicPr>
        <xdr:cNvPr id="3" name="Picture 2">
          <a:extLst>
            <a:ext uri="{FF2B5EF4-FFF2-40B4-BE49-F238E27FC236}">
              <a16:creationId xmlns:a16="http://schemas.microsoft.com/office/drawing/2014/main" id="{38705D2E-8CF7-43FE-9F7B-A20862DE3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1"/>
          <a:ext cx="2150410" cy="674370"/>
        </a:xfrm>
        <a:prstGeom prst="rect">
          <a:avLst/>
        </a:prstGeom>
      </xdr:spPr>
    </xdr:pic>
    <xdr:clientData/>
  </xdr:twoCellAnchor>
  <xdr:twoCellAnchor>
    <xdr:from>
      <xdr:col>2</xdr:col>
      <xdr:colOff>1098764</xdr:colOff>
      <xdr:row>143</xdr:row>
      <xdr:rowOff>28541</xdr:rowOff>
    </xdr:from>
    <xdr:to>
      <xdr:col>2</xdr:col>
      <xdr:colOff>1284269</xdr:colOff>
      <xdr:row>143</xdr:row>
      <xdr:rowOff>192641</xdr:rowOff>
    </xdr:to>
    <xdr:sp macro="" textlink="">
      <xdr:nvSpPr>
        <xdr:cNvPr id="2" name="Rectangle 1">
          <a:extLst>
            <a:ext uri="{FF2B5EF4-FFF2-40B4-BE49-F238E27FC236}">
              <a16:creationId xmlns:a16="http://schemas.microsoft.com/office/drawing/2014/main" id="{AE92D883-7B72-7C3A-3CF0-C17AD4BEC2F0}"/>
            </a:ext>
          </a:extLst>
        </xdr:cNvPr>
        <xdr:cNvSpPr/>
      </xdr:nvSpPr>
      <xdr:spPr>
        <a:xfrm>
          <a:off x="2647022" y="27197979"/>
          <a:ext cx="185505" cy="164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44"/>
  <sheetViews>
    <sheetView tabSelected="1" topLeftCell="A5" zoomScale="110" zoomScaleNormal="110" workbookViewId="0">
      <selection activeCell="J25" sqref="J25"/>
    </sheetView>
  </sheetViews>
  <sheetFormatPr defaultColWidth="9.33203125" defaultRowHeight="14.4" x14ac:dyDescent="0.3"/>
  <cols>
    <col min="1" max="1" width="2.5546875" customWidth="1"/>
    <col min="2" max="3" width="19.6640625" customWidth="1"/>
    <col min="4" max="4" width="19.6640625" hidden="1" customWidth="1"/>
    <col min="5" max="5" width="20.5546875" style="1" customWidth="1"/>
    <col min="6" max="7" width="19.6640625" style="1" customWidth="1"/>
    <col min="8" max="9" width="20.88671875" style="1" customWidth="1"/>
    <col min="10" max="10" width="21.109375" style="1" customWidth="1"/>
    <col min="11" max="11" width="17.5546875" style="1" customWidth="1"/>
    <col min="12" max="12" width="19.6640625" style="1" customWidth="1"/>
    <col min="13" max="13" width="9.33203125" style="1" customWidth="1"/>
  </cols>
  <sheetData>
    <row r="1" spans="1:13" ht="55.5" customHeight="1" x14ac:dyDescent="0.3">
      <c r="A1" s="104"/>
      <c r="B1" s="104"/>
      <c r="C1" s="104"/>
      <c r="D1" s="76"/>
    </row>
    <row r="2" spans="1:13" ht="21" x14ac:dyDescent="0.4">
      <c r="A2" s="16" t="s">
        <v>0</v>
      </c>
      <c r="C2" s="17"/>
      <c r="D2" s="17"/>
    </row>
    <row r="3" spans="1:13" ht="18" x14ac:dyDescent="0.35">
      <c r="A3" s="105" t="s">
        <v>1</v>
      </c>
      <c r="B3" s="105"/>
      <c r="C3" s="105"/>
      <c r="D3" s="105"/>
      <c r="E3" s="105"/>
    </row>
    <row r="4" spans="1:13" x14ac:dyDescent="0.3">
      <c r="B4" s="2"/>
      <c r="C4" s="17"/>
      <c r="D4" s="17"/>
    </row>
    <row r="5" spans="1:13" ht="54" customHeight="1" x14ac:dyDescent="0.3">
      <c r="B5" s="103" t="s">
        <v>2</v>
      </c>
      <c r="C5" s="103"/>
      <c r="D5" s="103"/>
      <c r="E5" s="103"/>
      <c r="F5" s="103"/>
      <c r="G5" s="103"/>
      <c r="H5" s="103"/>
      <c r="I5" s="71"/>
    </row>
    <row r="6" spans="1:13" x14ac:dyDescent="0.3">
      <c r="B6" s="2"/>
      <c r="C6" s="17"/>
      <c r="D6" s="17"/>
    </row>
    <row r="7" spans="1:13" x14ac:dyDescent="0.3">
      <c r="B7" s="2"/>
      <c r="C7" s="17"/>
      <c r="D7" s="17"/>
    </row>
    <row r="8" spans="1:13" x14ac:dyDescent="0.3">
      <c r="B8" s="17" t="s">
        <v>3</v>
      </c>
      <c r="C8" s="3"/>
      <c r="D8" s="3"/>
      <c r="E8" s="4"/>
      <c r="H8" s="18"/>
      <c r="I8" s="18"/>
    </row>
    <row r="9" spans="1:13" x14ac:dyDescent="0.3">
      <c r="B9" s="17" t="s">
        <v>4</v>
      </c>
      <c r="C9" s="3"/>
      <c r="D9" s="3"/>
      <c r="E9" s="4"/>
      <c r="H9" s="18"/>
      <c r="I9" s="18"/>
    </row>
    <row r="10" spans="1:13" x14ac:dyDescent="0.3">
      <c r="B10" s="17" t="s">
        <v>5</v>
      </c>
      <c r="C10" s="5" t="s">
        <v>6</v>
      </c>
      <c r="D10" s="5"/>
      <c r="E10" s="6" t="s">
        <v>7</v>
      </c>
      <c r="H10" s="18"/>
      <c r="I10" s="18"/>
    </row>
    <row r="11" spans="1:13" s="19" customFormat="1" x14ac:dyDescent="0.3">
      <c r="B11" s="20"/>
      <c r="C11" s="20"/>
      <c r="D11" s="20"/>
      <c r="E11" s="21"/>
      <c r="F11" s="22"/>
      <c r="G11" s="22"/>
      <c r="H11" s="22"/>
      <c r="I11" s="22"/>
      <c r="J11" s="22"/>
      <c r="K11" s="22"/>
      <c r="L11" s="22"/>
      <c r="M11" s="22"/>
    </row>
    <row r="12" spans="1:13" s="19" customFormat="1" x14ac:dyDescent="0.3">
      <c r="B12" s="20"/>
      <c r="C12" s="20"/>
      <c r="D12" s="20"/>
      <c r="E12" s="21"/>
      <c r="F12" s="22"/>
      <c r="G12" s="22"/>
      <c r="H12" s="22"/>
      <c r="I12" s="22"/>
      <c r="J12" s="22"/>
      <c r="K12" s="22"/>
      <c r="L12" s="22"/>
      <c r="M12" s="22"/>
    </row>
    <row r="13" spans="1:13" s="19" customFormat="1" ht="18" x14ac:dyDescent="0.35">
      <c r="A13" s="108" t="s">
        <v>8</v>
      </c>
      <c r="B13" s="108"/>
      <c r="C13" s="108"/>
      <c r="D13" s="108"/>
      <c r="E13" s="108"/>
      <c r="F13" s="108"/>
      <c r="G13" s="108"/>
      <c r="H13" s="108"/>
      <c r="I13" s="108"/>
      <c r="J13" s="108"/>
      <c r="K13" s="108"/>
      <c r="L13" s="108"/>
      <c r="M13" s="22"/>
    </row>
    <row r="14" spans="1:13" s="19" customFormat="1" ht="51.6" customHeight="1" x14ac:dyDescent="0.3">
      <c r="B14" s="106" t="s">
        <v>117</v>
      </c>
      <c r="C14" s="106"/>
      <c r="D14" s="106"/>
      <c r="E14" s="106"/>
      <c r="F14" s="106"/>
      <c r="G14" s="106"/>
      <c r="H14" s="106"/>
      <c r="I14" s="106"/>
      <c r="J14" s="106"/>
      <c r="K14" s="106"/>
      <c r="L14" s="106"/>
      <c r="M14" s="22"/>
    </row>
    <row r="15" spans="1:13" s="19" customFormat="1" x14ac:dyDescent="0.3">
      <c r="C15" s="20"/>
      <c r="D15" s="20"/>
      <c r="E15" s="21"/>
      <c r="F15" s="22"/>
      <c r="G15" s="22"/>
      <c r="H15" s="22"/>
      <c r="I15" s="22"/>
      <c r="J15" s="22"/>
      <c r="K15" s="22"/>
      <c r="L15" s="22"/>
      <c r="M15" s="22"/>
    </row>
    <row r="16" spans="1:13" s="19" customFormat="1" x14ac:dyDescent="0.3">
      <c r="C16" s="109" t="s">
        <v>9</v>
      </c>
      <c r="D16" s="109"/>
      <c r="E16" s="109"/>
      <c r="F16" s="109"/>
      <c r="G16" s="23" t="s">
        <v>10</v>
      </c>
      <c r="H16" s="23" t="s">
        <v>11</v>
      </c>
      <c r="I16" s="24" t="s">
        <v>12</v>
      </c>
      <c r="J16" s="24" t="s">
        <v>13</v>
      </c>
      <c r="K16"/>
      <c r="L16" s="22"/>
      <c r="M16" s="22"/>
    </row>
    <row r="17" spans="1:13" s="19" customFormat="1" ht="28.8" x14ac:dyDescent="0.3">
      <c r="C17" s="107" t="s">
        <v>14</v>
      </c>
      <c r="D17" s="107"/>
      <c r="E17" s="107"/>
      <c r="F17" s="107"/>
      <c r="G17" s="25" t="s">
        <v>15</v>
      </c>
      <c r="H17" s="25" t="s">
        <v>16</v>
      </c>
      <c r="I17" s="25" t="s">
        <v>17</v>
      </c>
      <c r="J17" s="84" t="s">
        <v>18</v>
      </c>
      <c r="K17"/>
      <c r="L17" s="22"/>
      <c r="M17" s="22"/>
    </row>
    <row r="18" spans="1:13" s="19" customFormat="1" x14ac:dyDescent="0.3">
      <c r="B18" s="26">
        <v>1</v>
      </c>
      <c r="C18" s="110" t="s">
        <v>100</v>
      </c>
      <c r="D18" s="110"/>
      <c r="E18" s="110"/>
      <c r="F18" s="110"/>
      <c r="G18" s="82" t="s">
        <v>19</v>
      </c>
      <c r="H18" s="11">
        <v>0</v>
      </c>
      <c r="I18" s="73">
        <f t="shared" ref="I18:I25" si="0">H18/4</f>
        <v>0</v>
      </c>
      <c r="J18" s="75" cm="1">
        <f t="array" ref="J18">IF(AND(C18&lt;&gt;"",G18&lt;&gt;""),INDEX(Reference!$C$2:$C$49,MATCH(1,(Reference!$A$2:$A$49=C18)*(Reference!$B$2:$B$49=G18),0))*I18,"")</f>
        <v>0</v>
      </c>
      <c r="K18" s="78"/>
      <c r="L18" s="22"/>
      <c r="M18" s="22"/>
    </row>
    <row r="19" spans="1:13" s="19" customFormat="1" x14ac:dyDescent="0.3">
      <c r="B19" s="26">
        <v>2</v>
      </c>
      <c r="C19" s="110" t="s">
        <v>112</v>
      </c>
      <c r="D19" s="110"/>
      <c r="E19" s="110"/>
      <c r="F19" s="110"/>
      <c r="G19" s="82" t="s">
        <v>19</v>
      </c>
      <c r="H19" s="11">
        <v>0</v>
      </c>
      <c r="I19" s="73">
        <f t="shared" si="0"/>
        <v>0</v>
      </c>
      <c r="J19" s="75" cm="1">
        <f t="array" ref="J19">IF(AND(C19&lt;&gt;"",G19&lt;&gt;""),INDEX(Reference!$C$2:$C$49,MATCH(1,(Reference!$A$2:$A$49=C19)*(Reference!$B$2:$B$49=G19),0))*I19,"")</f>
        <v>0</v>
      </c>
      <c r="K19" s="78"/>
      <c r="L19" s="22"/>
      <c r="M19" s="22"/>
    </row>
    <row r="20" spans="1:13" s="19" customFormat="1" x14ac:dyDescent="0.3">
      <c r="B20" s="26">
        <v>3</v>
      </c>
      <c r="C20" s="110" t="s">
        <v>100</v>
      </c>
      <c r="D20" s="110"/>
      <c r="E20" s="110"/>
      <c r="F20" s="110"/>
      <c r="G20" s="82" t="s">
        <v>19</v>
      </c>
      <c r="H20" s="11">
        <v>0</v>
      </c>
      <c r="I20" s="73">
        <f t="shared" si="0"/>
        <v>0</v>
      </c>
      <c r="J20" s="75" cm="1">
        <f t="array" ref="J20">IF(AND(C20&lt;&gt;"",G20&lt;&gt;""),INDEX(Reference!$C$2:$C$49,MATCH(1,(Reference!$A$2:$A$49=C20)*(Reference!$B$2:$B$49=G20),0))*I20,"")</f>
        <v>0</v>
      </c>
      <c r="K20" s="78"/>
      <c r="L20" s="22"/>
      <c r="M20" s="22"/>
    </row>
    <row r="21" spans="1:13" s="19" customFormat="1" x14ac:dyDescent="0.3">
      <c r="B21" s="26">
        <v>4</v>
      </c>
      <c r="C21" s="110"/>
      <c r="D21" s="110"/>
      <c r="E21" s="110"/>
      <c r="F21" s="110"/>
      <c r="G21" s="82" t="s">
        <v>19</v>
      </c>
      <c r="H21" s="11">
        <v>0</v>
      </c>
      <c r="I21" s="73">
        <f t="shared" si="0"/>
        <v>0</v>
      </c>
      <c r="J21" s="75" t="str" cm="1">
        <f t="array" ref="J21">IF(AND(C21&lt;&gt;"",G21&lt;&gt;""),INDEX(Reference!$C$2:$C$49,MATCH(1,(Reference!$A$2:$A$49=C21)*(Reference!$B$2:$B$49=G21),0))*I21,"")</f>
        <v/>
      </c>
      <c r="K21"/>
      <c r="L21" s="22"/>
      <c r="M21" s="22"/>
    </row>
    <row r="22" spans="1:13" s="19" customFormat="1" x14ac:dyDescent="0.3">
      <c r="B22" s="26">
        <v>5</v>
      </c>
      <c r="C22" s="110"/>
      <c r="D22" s="110"/>
      <c r="E22" s="110"/>
      <c r="F22" s="110"/>
      <c r="G22" s="82" t="s">
        <v>19</v>
      </c>
      <c r="H22" s="11">
        <v>0</v>
      </c>
      <c r="I22" s="73">
        <f t="shared" si="0"/>
        <v>0</v>
      </c>
      <c r="J22" s="75" t="str" cm="1">
        <f t="array" ref="J22">IF(AND(C22&lt;&gt;"",G22&lt;&gt;""),INDEX(Reference!$C$2:$C$49,MATCH(1,(Reference!$A$2:$A$49=C22)*(Reference!$B$2:$B$49=G22),0))*I22,"")</f>
        <v/>
      </c>
      <c r="K22"/>
      <c r="L22" s="22"/>
      <c r="M22" s="22"/>
    </row>
    <row r="23" spans="1:13" s="19" customFormat="1" x14ac:dyDescent="0.3">
      <c r="B23" s="26">
        <v>6</v>
      </c>
      <c r="C23" s="110"/>
      <c r="D23" s="110"/>
      <c r="E23" s="110"/>
      <c r="F23" s="110"/>
      <c r="G23" s="82" t="s">
        <v>19</v>
      </c>
      <c r="H23" s="11">
        <v>0</v>
      </c>
      <c r="I23" s="73">
        <f t="shared" si="0"/>
        <v>0</v>
      </c>
      <c r="J23" s="75" t="str" cm="1">
        <f t="array" ref="J23">IF(AND(C23&lt;&gt;"",G23&lt;&gt;""),INDEX(Reference!$C$2:$C$49,MATCH(1,(Reference!$A$2:$A$49=C23)*(Reference!$B$2:$B$49=G23),0))*I23,"")</f>
        <v/>
      </c>
      <c r="K23"/>
      <c r="L23" s="22"/>
      <c r="M23" s="22"/>
    </row>
    <row r="24" spans="1:13" s="19" customFormat="1" x14ac:dyDescent="0.3">
      <c r="B24" s="26">
        <v>7</v>
      </c>
      <c r="C24" s="110"/>
      <c r="D24" s="110"/>
      <c r="E24" s="110"/>
      <c r="F24" s="110"/>
      <c r="G24" s="82" t="s">
        <v>19</v>
      </c>
      <c r="H24" s="11">
        <v>0</v>
      </c>
      <c r="I24" s="73">
        <f t="shared" si="0"/>
        <v>0</v>
      </c>
      <c r="J24" s="93" t="str" cm="1">
        <f t="array" ref="J24">IF(AND(C24&lt;&gt;"",G24&lt;&gt;""),INDEX(Reference!$C$2:$C$49,MATCH(1,(Reference!$A$2:$A$49=C24)*(Reference!$B$2:$B$49=G24),0))*I24,"")</f>
        <v/>
      </c>
      <c r="K24"/>
      <c r="L24" s="22"/>
      <c r="M24" s="22"/>
    </row>
    <row r="25" spans="1:13" s="19" customFormat="1" x14ac:dyDescent="0.3">
      <c r="B25" s="26">
        <v>8</v>
      </c>
      <c r="C25" s="115"/>
      <c r="D25" s="116"/>
      <c r="E25" s="116"/>
      <c r="F25" s="116"/>
      <c r="G25" s="83" t="s">
        <v>19</v>
      </c>
      <c r="H25" s="12">
        <v>0</v>
      </c>
      <c r="I25" s="74">
        <f t="shared" si="0"/>
        <v>0</v>
      </c>
      <c r="J25" s="88" t="str" cm="1">
        <f t="array" ref="J25">IF(AND(C25&lt;&gt;"",G25&lt;&gt;""),INDEX(Reference!$C$2:$C$49,MATCH(1,(Reference!$A$2:$A$49=C25)*(Reference!$B$2:$B$49=G25),0))*I25,"")</f>
        <v/>
      </c>
      <c r="K25"/>
      <c r="L25" s="22"/>
      <c r="M25" s="22"/>
    </row>
    <row r="26" spans="1:13" s="19" customFormat="1" x14ac:dyDescent="0.3">
      <c r="B26" s="26"/>
      <c r="C26" s="20"/>
      <c r="D26" s="20"/>
      <c r="H26" s="21"/>
      <c r="I26" s="21"/>
      <c r="J26" s="27"/>
      <c r="K26"/>
      <c r="L26" s="22"/>
      <c r="M26" s="22"/>
    </row>
    <row r="27" spans="1:13" s="19" customFormat="1" ht="15" thickBot="1" x14ac:dyDescent="0.35">
      <c r="F27" s="28"/>
      <c r="G27" s="28" t="s">
        <v>20</v>
      </c>
      <c r="H27" s="29">
        <f>SUM(H18:H24)</f>
        <v>0</v>
      </c>
      <c r="I27" s="29"/>
      <c r="J27" s="30">
        <f>SUM(J18:J24)</f>
        <v>0</v>
      </c>
      <c r="K27"/>
      <c r="L27" s="22"/>
      <c r="M27" s="22"/>
    </row>
    <row r="28" spans="1:13" s="19" customFormat="1" ht="15" thickTop="1" x14ac:dyDescent="0.3">
      <c r="B28" s="26"/>
      <c r="C28" s="20"/>
      <c r="D28" s="20"/>
      <c r="E28" s="21"/>
      <c r="F28" s="22"/>
      <c r="G28" s="22"/>
      <c r="H28" s="22"/>
      <c r="I28" s="22"/>
      <c r="J28" s="22"/>
      <c r="K28"/>
      <c r="L28" s="22"/>
      <c r="M28" s="22"/>
    </row>
    <row r="29" spans="1:13" s="19" customFormat="1" x14ac:dyDescent="0.3">
      <c r="B29" s="20"/>
      <c r="C29" s="20"/>
      <c r="D29" s="20"/>
      <c r="E29" s="21"/>
      <c r="F29" s="22"/>
      <c r="G29" s="22"/>
      <c r="H29" s="22"/>
      <c r="I29" s="22"/>
      <c r="J29" s="22"/>
      <c r="K29" s="22"/>
      <c r="L29" s="22"/>
      <c r="M29" s="22"/>
    </row>
    <row r="30" spans="1:13" s="19" customFormat="1" ht="18" x14ac:dyDescent="0.35">
      <c r="A30" s="108" t="s">
        <v>21</v>
      </c>
      <c r="B30" s="108"/>
      <c r="C30" s="108"/>
      <c r="D30" s="108"/>
      <c r="E30" s="108"/>
      <c r="F30" s="108"/>
      <c r="G30" s="108"/>
      <c r="H30" s="108"/>
      <c r="I30" s="108"/>
      <c r="J30" s="108"/>
      <c r="K30" s="108"/>
      <c r="L30" s="108"/>
      <c r="M30" s="22"/>
    </row>
    <row r="31" spans="1:13" s="19" customFormat="1" ht="60.6" customHeight="1" x14ac:dyDescent="0.3">
      <c r="B31" s="106" t="s">
        <v>118</v>
      </c>
      <c r="C31" s="106"/>
      <c r="D31" s="106"/>
      <c r="E31" s="106"/>
      <c r="F31" s="106"/>
      <c r="G31" s="106"/>
      <c r="H31" s="106"/>
      <c r="I31" s="106"/>
      <c r="J31" s="106"/>
      <c r="K31" s="106"/>
      <c r="L31" s="106"/>
      <c r="M31" s="22"/>
    </row>
    <row r="32" spans="1:13" s="19" customFormat="1" x14ac:dyDescent="0.3">
      <c r="C32" s="20"/>
      <c r="D32" s="20"/>
      <c r="E32" s="21"/>
      <c r="F32" s="22"/>
      <c r="G32" s="22"/>
      <c r="H32" s="22"/>
      <c r="I32" s="22"/>
      <c r="J32" s="22"/>
      <c r="K32" s="22"/>
      <c r="L32" s="22"/>
      <c r="M32" s="22"/>
    </row>
    <row r="33" spans="1:17" s="19" customFormat="1" x14ac:dyDescent="0.3">
      <c r="C33" s="107" t="s">
        <v>22</v>
      </c>
      <c r="D33" s="107"/>
      <c r="E33" s="107"/>
      <c r="F33" s="31" t="s">
        <v>23</v>
      </c>
      <c r="G33" s="31" t="s">
        <v>24</v>
      </c>
      <c r="H33" s="32" t="s">
        <v>25</v>
      </c>
      <c r="I33" s="22"/>
      <c r="J33" s="22"/>
      <c r="K33" s="22"/>
    </row>
    <row r="34" spans="1:17" s="19" customFormat="1" x14ac:dyDescent="0.3">
      <c r="B34" s="26">
        <v>1</v>
      </c>
      <c r="C34" s="113" t="s">
        <v>26</v>
      </c>
      <c r="D34" s="113"/>
      <c r="E34" s="113"/>
      <c r="F34" s="22">
        <v>1</v>
      </c>
      <c r="G34" s="22">
        <v>384</v>
      </c>
      <c r="H34" s="27">
        <f t="shared" ref="H34:H39" si="1">F34*G34</f>
        <v>384</v>
      </c>
      <c r="I34" s="22"/>
      <c r="J34" s="22"/>
      <c r="K34" s="22"/>
    </row>
    <row r="35" spans="1:17" s="19" customFormat="1" x14ac:dyDescent="0.3">
      <c r="B35" s="26">
        <v>2</v>
      </c>
      <c r="C35" s="114" t="s">
        <v>27</v>
      </c>
      <c r="D35" s="114"/>
      <c r="E35" s="114"/>
      <c r="F35" s="11"/>
      <c r="G35" s="11"/>
      <c r="H35" s="27">
        <f t="shared" si="1"/>
        <v>0</v>
      </c>
      <c r="I35" s="22"/>
      <c r="J35" s="22"/>
      <c r="K35" s="22"/>
    </row>
    <row r="36" spans="1:17" x14ac:dyDescent="0.3">
      <c r="B36" s="26">
        <v>3</v>
      </c>
      <c r="C36" s="111"/>
      <c r="D36" s="111"/>
      <c r="E36" s="111"/>
      <c r="F36" s="11"/>
      <c r="G36" s="11"/>
      <c r="H36" s="27">
        <f t="shared" si="1"/>
        <v>0</v>
      </c>
      <c r="L36"/>
      <c r="M36"/>
    </row>
    <row r="37" spans="1:17" s="33" customFormat="1" x14ac:dyDescent="0.3">
      <c r="B37" s="26">
        <v>4</v>
      </c>
      <c r="C37" s="111" t="s">
        <v>28</v>
      </c>
      <c r="D37" s="111"/>
      <c r="E37" s="111"/>
      <c r="F37" s="11"/>
      <c r="G37" s="11"/>
      <c r="H37" s="27">
        <f t="shared" si="1"/>
        <v>0</v>
      </c>
      <c r="I37" s="34"/>
      <c r="J37" s="34"/>
      <c r="K37" s="34"/>
    </row>
    <row r="38" spans="1:17" s="33" customFormat="1" x14ac:dyDescent="0.3">
      <c r="B38" s="26">
        <v>5</v>
      </c>
      <c r="C38" s="111" t="s">
        <v>28</v>
      </c>
      <c r="D38" s="111"/>
      <c r="E38" s="111"/>
      <c r="F38" s="11"/>
      <c r="G38" s="11"/>
      <c r="H38" s="27">
        <f t="shared" si="1"/>
        <v>0</v>
      </c>
      <c r="I38" s="34"/>
      <c r="J38" s="34"/>
      <c r="K38" s="34"/>
    </row>
    <row r="39" spans="1:17" s="33" customFormat="1" x14ac:dyDescent="0.3">
      <c r="B39" s="26">
        <v>6</v>
      </c>
      <c r="C39" s="112" t="s">
        <v>28</v>
      </c>
      <c r="D39" s="112"/>
      <c r="E39" s="112"/>
      <c r="F39" s="12"/>
      <c r="G39" s="12"/>
      <c r="H39" s="35">
        <f t="shared" si="1"/>
        <v>0</v>
      </c>
      <c r="I39" s="34"/>
      <c r="J39" s="34"/>
      <c r="K39" s="34"/>
    </row>
    <row r="40" spans="1:17" s="33" customFormat="1" x14ac:dyDescent="0.3">
      <c r="B40" s="26"/>
      <c r="C40" s="1"/>
      <c r="D40" s="1"/>
      <c r="G40" s="34"/>
      <c r="H40" s="36"/>
      <c r="I40" s="34"/>
      <c r="J40" s="34"/>
      <c r="K40" s="34"/>
    </row>
    <row r="41" spans="1:17" s="33" customFormat="1" x14ac:dyDescent="0.3">
      <c r="C41" s="1"/>
      <c r="D41" s="1"/>
      <c r="G41" s="28" t="s">
        <v>29</v>
      </c>
      <c r="H41" s="30">
        <f>SUM(H34:H40)</f>
        <v>384</v>
      </c>
      <c r="I41" s="34"/>
      <c r="J41" s="34"/>
      <c r="K41" s="34"/>
    </row>
    <row r="42" spans="1:17" s="33" customFormat="1" ht="15" thickTop="1" x14ac:dyDescent="0.3">
      <c r="B42" s="1"/>
      <c r="F42" s="34"/>
      <c r="G42" s="34"/>
      <c r="H42" s="34"/>
      <c r="I42" s="34"/>
      <c r="J42" s="34"/>
      <c r="K42" s="34"/>
      <c r="L42" s="34"/>
      <c r="M42" s="34"/>
    </row>
    <row r="43" spans="1:17" s="33" customFormat="1" x14ac:dyDescent="0.3">
      <c r="B43" s="1"/>
      <c r="E43" s="34"/>
      <c r="F43" s="34"/>
      <c r="G43" s="34"/>
      <c r="H43" s="34"/>
      <c r="I43" s="34"/>
      <c r="J43" s="34"/>
      <c r="K43" s="34"/>
      <c r="L43" s="34"/>
      <c r="M43" s="34"/>
    </row>
    <row r="44" spans="1:17" s="33" customFormat="1" ht="18" x14ac:dyDescent="0.35">
      <c r="A44" s="108" t="s">
        <v>30</v>
      </c>
      <c r="B44" s="108"/>
      <c r="C44" s="108"/>
      <c r="D44" s="108"/>
      <c r="E44" s="108"/>
      <c r="F44" s="108"/>
      <c r="G44" s="108"/>
      <c r="H44" s="108"/>
      <c r="I44" s="108"/>
      <c r="J44" s="108"/>
      <c r="K44" s="108"/>
      <c r="L44" s="108"/>
      <c r="M44" s="34"/>
    </row>
    <row r="45" spans="1:17" s="33" customFormat="1" x14ac:dyDescent="0.3">
      <c r="B45" s="125" t="s">
        <v>31</v>
      </c>
      <c r="C45" s="125"/>
      <c r="D45" s="125"/>
      <c r="E45" s="125"/>
      <c r="F45" s="125"/>
      <c r="G45" s="125"/>
      <c r="H45" s="125"/>
      <c r="I45" s="125"/>
      <c r="J45" s="125"/>
      <c r="K45" s="34"/>
      <c r="L45" s="34"/>
      <c r="M45" s="34"/>
    </row>
    <row r="46" spans="1:17" s="33" customFormat="1" x14ac:dyDescent="0.3">
      <c r="B46" s="1"/>
      <c r="E46" s="34"/>
      <c r="F46" s="34"/>
      <c r="G46" s="34"/>
      <c r="H46" s="34"/>
      <c r="I46" s="34"/>
      <c r="J46" s="34"/>
      <c r="K46" s="34"/>
      <c r="L46" s="34"/>
      <c r="M46" s="34"/>
    </row>
    <row r="47" spans="1:17" s="33" customFormat="1" ht="15.6" x14ac:dyDescent="0.3">
      <c r="B47" s="37" t="s">
        <v>32</v>
      </c>
      <c r="C47" s="38"/>
      <c r="D47" s="38"/>
      <c r="E47" s="39"/>
      <c r="F47" s="39"/>
      <c r="G47" s="39"/>
      <c r="H47" s="39"/>
      <c r="I47" s="39"/>
      <c r="J47" s="39"/>
      <c r="K47" s="40"/>
      <c r="L47" s="39"/>
      <c r="M47" s="34"/>
    </row>
    <row r="48" spans="1:17" s="33" customFormat="1" ht="18.75" customHeight="1" x14ac:dyDescent="0.3">
      <c r="B48" s="22" t="s">
        <v>33</v>
      </c>
      <c r="C48" s="20"/>
      <c r="D48" s="20"/>
      <c r="E48" s="41"/>
      <c r="F48" s="41"/>
      <c r="G48" s="41"/>
      <c r="H48" s="41"/>
      <c r="I48" s="41"/>
      <c r="J48" s="41"/>
      <c r="K48" s="41"/>
      <c r="L48" s="41"/>
      <c r="M48" s="41"/>
      <c r="N48" s="20"/>
      <c r="O48" s="20"/>
      <c r="P48" s="20"/>
      <c r="Q48" s="20"/>
    </row>
    <row r="49" spans="2:13" s="33" customFormat="1" x14ac:dyDescent="0.3">
      <c r="B49" s="1" t="s">
        <v>34</v>
      </c>
      <c r="E49" s="34"/>
      <c r="F49" s="34"/>
      <c r="G49" s="34"/>
      <c r="H49" s="34"/>
      <c r="I49" s="34"/>
      <c r="J49" s="34"/>
      <c r="K49" s="34"/>
      <c r="L49" s="34"/>
      <c r="M49" s="34"/>
    </row>
    <row r="50" spans="2:13" s="33" customFormat="1" x14ac:dyDescent="0.3">
      <c r="B50" s="1" t="s">
        <v>35</v>
      </c>
      <c r="E50" s="34"/>
      <c r="F50" s="34"/>
      <c r="G50" s="34"/>
      <c r="H50" s="34"/>
      <c r="I50" s="34"/>
      <c r="J50" s="34"/>
      <c r="K50" s="34"/>
      <c r="L50" s="34"/>
      <c r="M50" s="34"/>
    </row>
    <row r="51" spans="2:13" s="33" customFormat="1" x14ac:dyDescent="0.3">
      <c r="B51" s="1" t="s">
        <v>36</v>
      </c>
      <c r="E51" s="34"/>
      <c r="F51" s="34"/>
      <c r="G51" s="34"/>
      <c r="H51" s="34"/>
      <c r="I51" s="34"/>
      <c r="J51" s="34"/>
      <c r="K51" s="34"/>
      <c r="L51" s="34"/>
      <c r="M51" s="34"/>
    </row>
    <row r="52" spans="2:13" s="33" customFormat="1" x14ac:dyDescent="0.3">
      <c r="B52" s="1"/>
      <c r="E52" s="34"/>
      <c r="F52" s="34"/>
      <c r="G52" s="34"/>
      <c r="H52" s="34"/>
      <c r="I52" s="34"/>
      <c r="J52" s="34"/>
      <c r="K52" s="34"/>
      <c r="L52" s="34"/>
      <c r="M52" s="34"/>
    </row>
    <row r="53" spans="2:13" s="33" customFormat="1" x14ac:dyDescent="0.3">
      <c r="C53" s="20"/>
      <c r="D53" s="20"/>
      <c r="E53" s="31" t="s">
        <v>37</v>
      </c>
      <c r="F53" s="31" t="s">
        <v>38</v>
      </c>
      <c r="G53" s="32" t="s">
        <v>39</v>
      </c>
      <c r="H53" s="41"/>
      <c r="I53" s="34"/>
      <c r="J53" s="34"/>
      <c r="K53" s="34"/>
      <c r="L53" s="34"/>
    </row>
    <row r="54" spans="2:13" s="33" customFormat="1" x14ac:dyDescent="0.3">
      <c r="C54" s="26">
        <v>1</v>
      </c>
      <c r="D54" s="26"/>
      <c r="E54" s="1" t="s">
        <v>40</v>
      </c>
      <c r="F54" s="4" t="s">
        <v>41</v>
      </c>
      <c r="G54" s="42">
        <f>IF(F54="Exempt",0,0.0765)</f>
        <v>7.6499999999999999E-2</v>
      </c>
      <c r="H54" s="42"/>
      <c r="I54" s="34"/>
      <c r="J54" s="34"/>
      <c r="K54" s="34"/>
      <c r="L54" s="34"/>
    </row>
    <row r="55" spans="2:13" s="33" customFormat="1" x14ac:dyDescent="0.3">
      <c r="C55" s="26">
        <v>2</v>
      </c>
      <c r="D55" s="26"/>
      <c r="E55" s="1" t="s">
        <v>42</v>
      </c>
      <c r="F55" s="4" t="s">
        <v>41</v>
      </c>
      <c r="G55" s="42">
        <f>IF(F55="Exempt",0,0.006)</f>
        <v>6.0000000000000001E-3</v>
      </c>
      <c r="H55" s="42"/>
      <c r="I55" s="34"/>
      <c r="J55" s="34"/>
      <c r="K55" s="34"/>
      <c r="L55" s="34"/>
    </row>
    <row r="56" spans="2:13" s="33" customFormat="1" x14ac:dyDescent="0.3">
      <c r="C56" s="26">
        <v>3</v>
      </c>
      <c r="D56" s="26"/>
      <c r="E56" s="1" t="s">
        <v>43</v>
      </c>
      <c r="F56" s="4" t="s">
        <v>41</v>
      </c>
      <c r="G56" s="42">
        <f>IF(F56="Exempt",0,0.027)</f>
        <v>2.7E-2</v>
      </c>
      <c r="H56" s="42"/>
      <c r="I56" s="43"/>
      <c r="J56" s="34"/>
      <c r="K56" s="34"/>
      <c r="L56" s="34"/>
    </row>
    <row r="57" spans="2:13" s="33" customFormat="1" x14ac:dyDescent="0.3">
      <c r="C57" s="26">
        <v>3</v>
      </c>
      <c r="D57" s="26"/>
      <c r="E57" s="44" t="s">
        <v>44</v>
      </c>
      <c r="F57" s="69"/>
      <c r="G57" s="70">
        <v>0</v>
      </c>
      <c r="H57" s="72"/>
      <c r="I57" s="45" t="s">
        <v>45</v>
      </c>
      <c r="J57" s="34"/>
      <c r="K57" s="34"/>
      <c r="L57" s="34"/>
    </row>
    <row r="58" spans="2:13" s="33" customFormat="1" x14ac:dyDescent="0.3">
      <c r="C58" s="1"/>
      <c r="D58" s="1"/>
      <c r="F58" s="34"/>
      <c r="G58" s="90"/>
      <c r="H58" s="46"/>
      <c r="I58" s="45" t="s">
        <v>46</v>
      </c>
      <c r="J58" s="34"/>
      <c r="K58" s="34"/>
      <c r="L58" s="34"/>
    </row>
    <row r="59" spans="2:13" x14ac:dyDescent="0.3">
      <c r="E59"/>
      <c r="F59" s="28" t="s">
        <v>47</v>
      </c>
      <c r="G59" s="89">
        <f>SUM(G54:G56)</f>
        <v>0.1095</v>
      </c>
      <c r="H59" s="42"/>
      <c r="M59"/>
    </row>
    <row r="60" spans="2:13" x14ac:dyDescent="0.3">
      <c r="M60"/>
    </row>
    <row r="62" spans="2:13" ht="15.6" x14ac:dyDescent="0.3">
      <c r="B62" s="37" t="s">
        <v>48</v>
      </c>
      <c r="C62" s="38"/>
      <c r="D62" s="38"/>
      <c r="E62" s="39"/>
      <c r="F62" s="39"/>
      <c r="G62" s="39"/>
      <c r="H62" s="39"/>
      <c r="I62" s="39"/>
      <c r="J62" s="39"/>
      <c r="K62" s="40"/>
      <c r="L62" s="39"/>
    </row>
    <row r="63" spans="2:13" ht="37.200000000000003" customHeight="1" x14ac:dyDescent="0.3">
      <c r="B63" s="123" t="s">
        <v>49</v>
      </c>
      <c r="C63" s="123"/>
      <c r="D63" s="123"/>
      <c r="E63" s="123"/>
      <c r="F63" s="123"/>
      <c r="G63" s="123"/>
      <c r="H63" s="123"/>
      <c r="I63" s="123"/>
      <c r="J63" s="123"/>
      <c r="K63" s="123"/>
      <c r="L63" s="123"/>
    </row>
    <row r="64" spans="2:13" x14ac:dyDescent="0.3">
      <c r="L64"/>
      <c r="M64"/>
    </row>
    <row r="65" spans="3:13" s="19" customFormat="1" x14ac:dyDescent="0.3">
      <c r="E65" s="31" t="s">
        <v>22</v>
      </c>
      <c r="F65" s="31" t="s">
        <v>50</v>
      </c>
      <c r="G65" s="31" t="s">
        <v>51</v>
      </c>
      <c r="H65" s="32" t="s">
        <v>52</v>
      </c>
      <c r="I65" s="22"/>
      <c r="J65" s="22"/>
      <c r="K65" s="22"/>
    </row>
    <row r="66" spans="3:13" s="19" customFormat="1" x14ac:dyDescent="0.3">
      <c r="C66" s="26">
        <v>1</v>
      </c>
      <c r="D66" s="26"/>
      <c r="E66" s="19" t="s">
        <v>53</v>
      </c>
      <c r="F66" s="11"/>
      <c r="G66" s="4"/>
      <c r="H66" s="27">
        <f>(F66*G66)+(F66*G66*$G$59)</f>
        <v>0</v>
      </c>
      <c r="I66" s="22"/>
      <c r="J66" s="22"/>
      <c r="K66" s="22"/>
    </row>
    <row r="67" spans="3:13" s="19" customFormat="1" x14ac:dyDescent="0.3">
      <c r="C67" s="26">
        <v>2</v>
      </c>
      <c r="D67" s="26"/>
      <c r="E67" s="19" t="s">
        <v>53</v>
      </c>
      <c r="F67" s="11"/>
      <c r="G67" s="4"/>
      <c r="H67" s="27">
        <f>(F67*G67)+(F67*G67*$G$59)</f>
        <v>0</v>
      </c>
      <c r="I67" s="22"/>
      <c r="J67" s="22"/>
      <c r="K67" s="22"/>
    </row>
    <row r="68" spans="3:13" x14ac:dyDescent="0.3">
      <c r="C68" s="26">
        <v>3</v>
      </c>
      <c r="D68" s="26"/>
      <c r="E68" s="19" t="s">
        <v>53</v>
      </c>
      <c r="F68" s="11"/>
      <c r="G68" s="4"/>
      <c r="H68" s="27">
        <f>(F68*G68)+(F68*G68*$G$59)</f>
        <v>0</v>
      </c>
      <c r="L68"/>
      <c r="M68"/>
    </row>
    <row r="69" spans="3:13" x14ac:dyDescent="0.3">
      <c r="C69" s="26">
        <v>4</v>
      </c>
      <c r="D69" s="26"/>
      <c r="E69" s="47" t="s">
        <v>53</v>
      </c>
      <c r="F69" s="12"/>
      <c r="G69" s="13"/>
      <c r="H69" s="35">
        <f>(F69*G69)+(F69*G69*$G$59)</f>
        <v>0</v>
      </c>
      <c r="L69"/>
      <c r="M69"/>
    </row>
    <row r="70" spans="3:13" s="33" customFormat="1" x14ac:dyDescent="0.3">
      <c r="E70" s="1"/>
      <c r="I70" s="34"/>
      <c r="J70" s="34"/>
      <c r="K70" s="34"/>
    </row>
    <row r="71" spans="3:13" x14ac:dyDescent="0.3">
      <c r="E71"/>
      <c r="G71" s="48" t="s">
        <v>54</v>
      </c>
      <c r="H71" s="30">
        <f>SUM(H66:H69)</f>
        <v>0</v>
      </c>
      <c r="L71"/>
      <c r="M71"/>
    </row>
    <row r="72" spans="3:13" ht="15" thickTop="1" x14ac:dyDescent="0.3">
      <c r="L72"/>
      <c r="M72"/>
    </row>
    <row r="73" spans="3:13" s="19" customFormat="1" x14ac:dyDescent="0.3">
      <c r="E73" s="31" t="s">
        <v>22</v>
      </c>
      <c r="F73" s="31" t="s">
        <v>50</v>
      </c>
      <c r="G73" s="31" t="s">
        <v>51</v>
      </c>
      <c r="H73" s="32" t="s">
        <v>52</v>
      </c>
      <c r="I73" s="22"/>
      <c r="J73" s="22"/>
      <c r="K73" s="22"/>
    </row>
    <row r="74" spans="3:13" s="19" customFormat="1" x14ac:dyDescent="0.3">
      <c r="C74" s="26">
        <v>1</v>
      </c>
      <c r="D74" s="26"/>
      <c r="E74" s="19" t="s">
        <v>55</v>
      </c>
      <c r="F74" s="22">
        <v>40</v>
      </c>
      <c r="G74" s="4"/>
      <c r="H74" s="27">
        <f>(F74*G74)+(F74*G74*$G$59)</f>
        <v>0</v>
      </c>
      <c r="I74" s="22"/>
      <c r="J74" s="22"/>
      <c r="K74" s="22"/>
    </row>
    <row r="75" spans="3:13" s="19" customFormat="1" x14ac:dyDescent="0.3">
      <c r="C75" s="26">
        <v>2</v>
      </c>
      <c r="D75" s="26"/>
      <c r="E75" s="19" t="s">
        <v>55</v>
      </c>
      <c r="F75" s="22">
        <v>40</v>
      </c>
      <c r="G75" s="4"/>
      <c r="H75" s="27">
        <f>(F75*G75)+(F75*G75*$G$59)</f>
        <v>0</v>
      </c>
      <c r="I75" s="22"/>
      <c r="J75" s="22"/>
      <c r="K75" s="22"/>
    </row>
    <row r="76" spans="3:13" x14ac:dyDescent="0.3">
      <c r="C76" s="26">
        <v>3</v>
      </c>
      <c r="D76" s="26"/>
      <c r="E76" s="19" t="s">
        <v>55</v>
      </c>
      <c r="F76" s="22">
        <v>40</v>
      </c>
      <c r="G76" s="4"/>
      <c r="H76" s="27">
        <f>(F76*G76)+(F76*G76*$G$59)</f>
        <v>0</v>
      </c>
      <c r="L76"/>
      <c r="M76"/>
    </row>
    <row r="77" spans="3:13" x14ac:dyDescent="0.3">
      <c r="C77" s="26">
        <v>4</v>
      </c>
      <c r="D77" s="26"/>
      <c r="E77" s="19" t="s">
        <v>55</v>
      </c>
      <c r="F77" s="22">
        <v>40</v>
      </c>
      <c r="G77" s="13"/>
      <c r="H77" s="35">
        <f>(F77*G77)+(F77*G77*$G$59)</f>
        <v>0</v>
      </c>
      <c r="L77"/>
      <c r="M77"/>
    </row>
    <row r="78" spans="3:13" s="33" customFormat="1" x14ac:dyDescent="0.3">
      <c r="E78" s="1"/>
      <c r="I78" s="34"/>
      <c r="J78" s="34"/>
      <c r="K78" s="34"/>
    </row>
    <row r="79" spans="3:13" ht="15" thickBot="1" x14ac:dyDescent="0.35">
      <c r="E79"/>
      <c r="G79" s="48" t="s">
        <v>56</v>
      </c>
      <c r="H79" s="30">
        <f>SUM(H74:H77)</f>
        <v>0</v>
      </c>
      <c r="L79"/>
      <c r="M79"/>
    </row>
    <row r="80" spans="3:13" ht="15" thickTop="1" x14ac:dyDescent="0.3">
      <c r="E80"/>
      <c r="L80"/>
      <c r="M80"/>
    </row>
    <row r="81" spans="2:13" x14ac:dyDescent="0.3">
      <c r="C81" s="19"/>
      <c r="D81" s="19"/>
      <c r="E81" s="31" t="s">
        <v>22</v>
      </c>
      <c r="F81" s="31" t="s">
        <v>50</v>
      </c>
      <c r="G81" s="49" t="s">
        <v>51</v>
      </c>
      <c r="H81" s="32" t="s">
        <v>52</v>
      </c>
      <c r="L81"/>
      <c r="M81"/>
    </row>
    <row r="82" spans="2:13" x14ac:dyDescent="0.3">
      <c r="C82" s="26">
        <v>1</v>
      </c>
      <c r="D82" s="26"/>
      <c r="E82" s="19" t="s">
        <v>57</v>
      </c>
      <c r="F82" s="11"/>
      <c r="G82" s="4"/>
      <c r="H82" s="27">
        <f>(F82*G82)+(F82*G82*$G$59)</f>
        <v>0</v>
      </c>
      <c r="L82"/>
      <c r="M82"/>
    </row>
    <row r="83" spans="2:13" x14ac:dyDescent="0.3">
      <c r="C83" s="26">
        <v>2</v>
      </c>
      <c r="D83" s="26"/>
      <c r="E83" s="19" t="s">
        <v>57</v>
      </c>
      <c r="F83" s="11"/>
      <c r="G83" s="4"/>
      <c r="H83" s="27">
        <f>(F83*G83)+(F83*G83*$G$59)</f>
        <v>0</v>
      </c>
      <c r="L83"/>
      <c r="M83"/>
    </row>
    <row r="84" spans="2:13" x14ac:dyDescent="0.3">
      <c r="C84" s="26">
        <v>3</v>
      </c>
      <c r="D84" s="26"/>
      <c r="E84" s="19" t="s">
        <v>57</v>
      </c>
      <c r="F84" s="11"/>
      <c r="G84" s="4"/>
      <c r="H84" s="27">
        <f>(F84*G84)+(F84*G84*$G$59)</f>
        <v>0</v>
      </c>
      <c r="L84"/>
      <c r="M84"/>
    </row>
    <row r="85" spans="2:13" x14ac:dyDescent="0.3">
      <c r="C85" s="26">
        <v>4</v>
      </c>
      <c r="D85" s="26"/>
      <c r="E85" s="47" t="s">
        <v>57</v>
      </c>
      <c r="F85" s="12"/>
      <c r="G85" s="13"/>
      <c r="H85" s="35">
        <f>(F85*G85)+(F85*G85*$G$59)</f>
        <v>0</v>
      </c>
      <c r="L85"/>
      <c r="M85"/>
    </row>
    <row r="86" spans="2:13" x14ac:dyDescent="0.3">
      <c r="C86" s="33"/>
      <c r="D86" s="33"/>
      <c r="F86" s="33"/>
      <c r="G86" s="33"/>
      <c r="H86" s="33"/>
      <c r="L86"/>
      <c r="M86"/>
    </row>
    <row r="87" spans="2:13" ht="15" thickBot="1" x14ac:dyDescent="0.35">
      <c r="E87"/>
      <c r="G87" s="28" t="s">
        <v>58</v>
      </c>
      <c r="H87" s="30">
        <f>SUM(H82:H85)</f>
        <v>0</v>
      </c>
      <c r="L87"/>
      <c r="M87"/>
    </row>
    <row r="88" spans="2:13" x14ac:dyDescent="0.3">
      <c r="M88"/>
    </row>
    <row r="89" spans="2:13" x14ac:dyDescent="0.3">
      <c r="M89"/>
    </row>
    <row r="90" spans="2:13" ht="15.6" x14ac:dyDescent="0.3">
      <c r="B90" s="37" t="s">
        <v>59</v>
      </c>
      <c r="C90" s="38"/>
      <c r="D90" s="38"/>
      <c r="E90" s="39"/>
      <c r="F90" s="39"/>
      <c r="G90" s="39"/>
      <c r="H90" s="39"/>
      <c r="I90" s="39"/>
      <c r="J90" s="39"/>
      <c r="K90" s="40"/>
      <c r="L90" s="40"/>
    </row>
    <row r="91" spans="2:13" s="19" customFormat="1" ht="34.200000000000003" customHeight="1" x14ac:dyDescent="0.3">
      <c r="B91" s="124" t="s">
        <v>60</v>
      </c>
      <c r="C91" s="124"/>
      <c r="D91" s="124"/>
      <c r="E91" s="124"/>
      <c r="F91" s="124"/>
      <c r="G91" s="124"/>
      <c r="H91" s="124"/>
      <c r="I91" s="124"/>
      <c r="J91" s="124"/>
      <c r="K91" s="124"/>
      <c r="L91" s="124"/>
      <c r="M91" s="22"/>
    </row>
    <row r="92" spans="2:13" x14ac:dyDescent="0.3">
      <c r="B92" t="s">
        <v>61</v>
      </c>
      <c r="C92" s="33"/>
      <c r="D92" s="33"/>
      <c r="E92" s="34"/>
      <c r="F92" s="34"/>
      <c r="G92" s="34"/>
      <c r="H92" s="34"/>
      <c r="I92" s="34"/>
      <c r="J92" s="34"/>
      <c r="L92"/>
    </row>
    <row r="93" spans="2:13" x14ac:dyDescent="0.3">
      <c r="B93" t="s">
        <v>116</v>
      </c>
      <c r="C93" s="33"/>
      <c r="D93" s="33"/>
      <c r="E93" s="34"/>
      <c r="F93" s="34"/>
      <c r="G93" s="34"/>
      <c r="H93" s="34"/>
      <c r="I93" s="34"/>
      <c r="J93" s="34"/>
      <c r="L93"/>
    </row>
    <row r="94" spans="2:13" x14ac:dyDescent="0.3">
      <c r="B94" t="s">
        <v>62</v>
      </c>
      <c r="C94" s="33"/>
      <c r="D94" s="33"/>
      <c r="E94" s="34"/>
      <c r="F94" s="34"/>
      <c r="G94" s="34"/>
      <c r="H94" s="34"/>
      <c r="I94" s="34"/>
      <c r="J94" s="34"/>
      <c r="L94"/>
    </row>
    <row r="95" spans="2:13" x14ac:dyDescent="0.3">
      <c r="B95" t="s">
        <v>63</v>
      </c>
      <c r="C95" s="33"/>
      <c r="D95" s="33"/>
      <c r="E95" s="34"/>
      <c r="F95" s="34"/>
      <c r="G95" s="34"/>
      <c r="H95" s="34"/>
      <c r="I95" s="34"/>
      <c r="J95" s="34"/>
      <c r="L95"/>
    </row>
    <row r="96" spans="2:13" x14ac:dyDescent="0.3">
      <c r="B96" t="s">
        <v>64</v>
      </c>
      <c r="C96" s="33"/>
      <c r="D96" s="33"/>
      <c r="E96" s="34"/>
      <c r="F96" s="34"/>
      <c r="G96" s="34"/>
      <c r="H96" s="34"/>
      <c r="I96" s="34"/>
      <c r="J96" s="34"/>
      <c r="L96"/>
    </row>
    <row r="97" spans="1:13" x14ac:dyDescent="0.3">
      <c r="B97" t="s">
        <v>65</v>
      </c>
      <c r="M97"/>
    </row>
    <row r="98" spans="1:13" x14ac:dyDescent="0.3">
      <c r="M98"/>
    </row>
    <row r="99" spans="1:13" x14ac:dyDescent="0.3">
      <c r="H99"/>
      <c r="I99" s="50" t="s">
        <v>66</v>
      </c>
      <c r="J99" s="51">
        <f>J27-H41-H71-H79-H87</f>
        <v>-384</v>
      </c>
      <c r="L99"/>
      <c r="M99"/>
    </row>
    <row r="100" spans="1:13" x14ac:dyDescent="0.3">
      <c r="G100" s="50"/>
      <c r="H100" s="50"/>
      <c r="M100"/>
    </row>
    <row r="101" spans="1:13" x14ac:dyDescent="0.3">
      <c r="M101"/>
    </row>
    <row r="102" spans="1:13" x14ac:dyDescent="0.3">
      <c r="B102" s="109" t="s">
        <v>9</v>
      </c>
      <c r="C102" s="109"/>
      <c r="D102" s="23"/>
      <c r="E102" s="23" t="s">
        <v>10</v>
      </c>
      <c r="F102" s="24" t="s">
        <v>67</v>
      </c>
      <c r="G102" s="24" t="s">
        <v>12</v>
      </c>
      <c r="H102" s="24" t="s">
        <v>13</v>
      </c>
      <c r="I102" s="24" t="s">
        <v>68</v>
      </c>
      <c r="J102" s="24" t="s">
        <v>69</v>
      </c>
      <c r="L102"/>
      <c r="M102"/>
    </row>
    <row r="103" spans="1:13" x14ac:dyDescent="0.3">
      <c r="B103" s="122" t="s">
        <v>14</v>
      </c>
      <c r="C103" s="122"/>
      <c r="D103" s="52"/>
      <c r="E103" s="52" t="s">
        <v>70</v>
      </c>
      <c r="F103" s="52" t="s">
        <v>71</v>
      </c>
      <c r="G103" s="53" t="s">
        <v>72</v>
      </c>
      <c r="H103" s="54" t="s">
        <v>73</v>
      </c>
      <c r="I103" s="52" t="s">
        <v>74</v>
      </c>
      <c r="J103" s="52" t="s">
        <v>75</v>
      </c>
      <c r="L103" s="78"/>
      <c r="M103"/>
    </row>
    <row r="104" spans="1:13" x14ac:dyDescent="0.3">
      <c r="B104" s="107" t="s">
        <v>76</v>
      </c>
      <c r="C104" s="107"/>
      <c r="D104" s="25"/>
      <c r="E104" s="25" t="s">
        <v>77</v>
      </c>
      <c r="F104" s="25" t="s">
        <v>78</v>
      </c>
      <c r="G104" s="55" t="s">
        <v>79</v>
      </c>
      <c r="H104" s="25" t="s">
        <v>80</v>
      </c>
      <c r="I104" s="25" t="s">
        <v>81</v>
      </c>
      <c r="J104" s="25" t="s">
        <v>82</v>
      </c>
      <c r="L104" s="78"/>
      <c r="M104"/>
    </row>
    <row r="105" spans="1:13" x14ac:dyDescent="0.3">
      <c r="A105" s="26">
        <v>1</v>
      </c>
      <c r="B105" s="98" t="str">
        <f t="shared" ref="B105:B112" si="2">C18</f>
        <v>H2015U7 - Community Living Support</v>
      </c>
      <c r="C105" s="98"/>
      <c r="D105" s="77">
        <f t="shared" ref="D105:D111" si="3">$I18/52.142</f>
        <v>0</v>
      </c>
      <c r="E105" s="56" t="str">
        <f>INT(D105)&amp;" hours "&amp;TEXT(ROUND((D105-INT(D105))*60,0),"00")&amp;" minutes"</f>
        <v>0 hours 00 minutes</v>
      </c>
      <c r="F105" s="15">
        <v>0</v>
      </c>
      <c r="G105" s="81">
        <f>(VLOOKUP(B105, Reference!A:C, 3, FALSE))/($G$59+1)</f>
        <v>29.490761604326273</v>
      </c>
      <c r="H105" s="79">
        <v>12.62</v>
      </c>
      <c r="I105" s="14" t="s">
        <v>83</v>
      </c>
      <c r="J105" s="1">
        <f>IF(I105="Not Exempt", (MIN(F105,40)*H105 + MAX(F105-40,0)*H105*1.5)*(1+$G$59)*52.14285714, F105*H105*(1+$G$59)*52.14285714)</f>
        <v>0</v>
      </c>
      <c r="L105" s="92"/>
      <c r="M105"/>
    </row>
    <row r="106" spans="1:13" x14ac:dyDescent="0.3">
      <c r="A106" s="26">
        <v>2</v>
      </c>
      <c r="B106" s="98" t="str">
        <f t="shared" si="2"/>
        <v>T1005U7 - Respite</v>
      </c>
      <c r="C106" s="98"/>
      <c r="D106" s="77">
        <f t="shared" si="3"/>
        <v>0</v>
      </c>
      <c r="E106" s="56" t="str">
        <f>INT(D106)&amp;" hours "&amp;TEXT(ROUND((D106-INT(D106))*60,0),"00")&amp;" minutes"</f>
        <v>0 hours 00 minutes</v>
      </c>
      <c r="F106" s="15">
        <v>0</v>
      </c>
      <c r="G106" s="81">
        <f>(VLOOKUP(B106, Reference!A:C, 3, FALSE))/($G$59+1)</f>
        <v>27.579990986931055</v>
      </c>
      <c r="H106" s="79">
        <v>10.82</v>
      </c>
      <c r="I106" s="14" t="s">
        <v>41</v>
      </c>
      <c r="J106" s="1">
        <f t="shared" ref="J106:J112" si="4">IF(I106="Not Exempt", (MIN(F106,40)*H106 + MAX(F106-40,0)*H106*1.5)*(1+$G$59)*52.14285714, F106*H106*(1+$G$59)*52.14285714)</f>
        <v>0</v>
      </c>
      <c r="L106" s="78"/>
      <c r="M106"/>
    </row>
    <row r="107" spans="1:13" x14ac:dyDescent="0.3">
      <c r="A107" s="26">
        <v>3</v>
      </c>
      <c r="B107" s="98" t="str">
        <f t="shared" si="2"/>
        <v>H2015U7 - Community Living Support</v>
      </c>
      <c r="C107" s="98"/>
      <c r="D107" s="77">
        <f t="shared" si="3"/>
        <v>0</v>
      </c>
      <c r="E107" s="56" t="str">
        <f t="shared" ref="E107:E112" si="5">INT(D107)&amp;" hours "&amp;TEXT(ROUND((D107-INT(D107))*60,0),"00")&amp;" minutes"</f>
        <v>0 hours 00 minutes</v>
      </c>
      <c r="F107" s="15">
        <v>0</v>
      </c>
      <c r="G107" s="81">
        <f>(VLOOKUP(B107, Reference!A:C, 3, FALSE))/($G$59+1)</f>
        <v>29.490761604326273</v>
      </c>
      <c r="H107" s="79">
        <v>15.72</v>
      </c>
      <c r="I107" s="14"/>
      <c r="J107" s="1">
        <f t="shared" si="4"/>
        <v>0</v>
      </c>
      <c r="L107" s="78"/>
      <c r="M107"/>
    </row>
    <row r="108" spans="1:13" x14ac:dyDescent="0.3">
      <c r="A108" s="26">
        <v>4</v>
      </c>
      <c r="B108" s="98">
        <f t="shared" si="2"/>
        <v>0</v>
      </c>
      <c r="C108" s="98"/>
      <c r="D108" s="77">
        <f t="shared" si="3"/>
        <v>0</v>
      </c>
      <c r="E108" s="56" t="str">
        <f t="shared" si="5"/>
        <v>0 hours 00 minutes</v>
      </c>
      <c r="F108" s="15">
        <v>0</v>
      </c>
      <c r="G108" s="81" t="e">
        <f>(VLOOKUP(B108, Reference!A:C, 3, FALSE))/($G$59+1)</f>
        <v>#N/A</v>
      </c>
      <c r="H108" s="79">
        <v>18</v>
      </c>
      <c r="I108" s="14" t="s">
        <v>41</v>
      </c>
      <c r="J108" s="1">
        <f t="shared" si="4"/>
        <v>0</v>
      </c>
      <c r="L108" s="78"/>
      <c r="M108"/>
    </row>
    <row r="109" spans="1:13" x14ac:dyDescent="0.3">
      <c r="A109" s="26">
        <v>5</v>
      </c>
      <c r="B109" s="98">
        <f t="shared" si="2"/>
        <v>0</v>
      </c>
      <c r="C109" s="98"/>
      <c r="D109" s="77">
        <f t="shared" si="3"/>
        <v>0</v>
      </c>
      <c r="E109" s="56" t="str">
        <f t="shared" si="5"/>
        <v>0 hours 00 minutes</v>
      </c>
      <c r="F109" s="15">
        <v>0</v>
      </c>
      <c r="G109" s="81" t="e">
        <f>(VLOOKUP(B109, Reference!A:C, 3, FALSE))/($G$59+1)</f>
        <v>#N/A</v>
      </c>
      <c r="H109" s="79">
        <v>0</v>
      </c>
      <c r="I109" s="14"/>
      <c r="J109" s="1">
        <f t="shared" si="4"/>
        <v>0</v>
      </c>
      <c r="L109" s="91"/>
      <c r="M109"/>
    </row>
    <row r="110" spans="1:13" x14ac:dyDescent="0.3">
      <c r="A110" s="26">
        <v>6</v>
      </c>
      <c r="B110" s="98">
        <f t="shared" si="2"/>
        <v>0</v>
      </c>
      <c r="C110" s="98"/>
      <c r="D110" s="77">
        <f t="shared" si="3"/>
        <v>0</v>
      </c>
      <c r="E110" s="56" t="str">
        <f t="shared" si="5"/>
        <v>0 hours 00 minutes</v>
      </c>
      <c r="F110" s="80">
        <v>0</v>
      </c>
      <c r="G110" s="81" t="e">
        <f>(VLOOKUP(B110, Reference!A:C, 3, FALSE))/($G$59+1)</f>
        <v>#N/A</v>
      </c>
      <c r="H110" s="79">
        <v>0</v>
      </c>
      <c r="I110" s="14"/>
      <c r="J110" s="1">
        <f t="shared" si="4"/>
        <v>0</v>
      </c>
      <c r="L110"/>
      <c r="M110"/>
    </row>
    <row r="111" spans="1:13" s="33" customFormat="1" x14ac:dyDescent="0.3">
      <c r="A111" s="26">
        <v>7</v>
      </c>
      <c r="B111" s="98">
        <f t="shared" si="2"/>
        <v>0</v>
      </c>
      <c r="C111" s="98"/>
      <c r="D111" s="77">
        <f t="shared" si="3"/>
        <v>0</v>
      </c>
      <c r="E111" s="56" t="str">
        <f t="shared" si="5"/>
        <v>0 hours 00 minutes</v>
      </c>
      <c r="F111" s="80">
        <v>0</v>
      </c>
      <c r="G111" s="94" t="e">
        <f>(VLOOKUP(B111, Reference!A:C, 3, FALSE))/($G$59+1)</f>
        <v>#N/A</v>
      </c>
      <c r="H111" s="95">
        <v>0</v>
      </c>
      <c r="I111" s="96"/>
      <c r="J111" s="1">
        <f t="shared" si="4"/>
        <v>0</v>
      </c>
      <c r="K111" s="1"/>
    </row>
    <row r="112" spans="1:13" s="33" customFormat="1" x14ac:dyDescent="0.3">
      <c r="A112" s="26">
        <v>8</v>
      </c>
      <c r="B112" s="98">
        <f t="shared" si="2"/>
        <v>0</v>
      </c>
      <c r="C112" s="99"/>
      <c r="D112" s="77"/>
      <c r="E112" s="56" t="str">
        <f t="shared" si="5"/>
        <v>0 hours 00 minutes</v>
      </c>
      <c r="F112" s="80">
        <v>0</v>
      </c>
      <c r="G112" s="94" t="e">
        <f>(VLOOKUP(B112, Reference!A:C, 3, FALSE))/($G$59+1)</f>
        <v>#N/A</v>
      </c>
      <c r="H112" s="95">
        <v>0</v>
      </c>
      <c r="I112" s="96"/>
      <c r="J112" s="1">
        <f t="shared" si="4"/>
        <v>0</v>
      </c>
      <c r="K112" s="1"/>
    </row>
    <row r="113" spans="1:13" x14ac:dyDescent="0.3">
      <c r="H113" s="57"/>
      <c r="I113" s="58" t="s">
        <v>84</v>
      </c>
      <c r="J113" s="59">
        <f>SUM(J105:J111)</f>
        <v>0</v>
      </c>
      <c r="M113"/>
    </row>
    <row r="114" spans="1:13" x14ac:dyDescent="0.3">
      <c r="J114"/>
      <c r="M114"/>
    </row>
    <row r="115" spans="1:13" x14ac:dyDescent="0.3">
      <c r="J115"/>
      <c r="M115"/>
    </row>
    <row r="116" spans="1:13" x14ac:dyDescent="0.3">
      <c r="I116" s="50" t="s">
        <v>85</v>
      </c>
      <c r="J116" s="51">
        <f>J99-J113</f>
        <v>-384</v>
      </c>
      <c r="L116"/>
      <c r="M116"/>
    </row>
    <row r="117" spans="1:13" x14ac:dyDescent="0.3">
      <c r="M117"/>
    </row>
    <row r="118" spans="1:13" x14ac:dyDescent="0.3">
      <c r="M118"/>
    </row>
    <row r="119" spans="1:13" s="33" customFormat="1" ht="18" x14ac:dyDescent="0.35">
      <c r="A119" s="108" t="s">
        <v>86</v>
      </c>
      <c r="B119" s="108"/>
      <c r="C119" s="108"/>
      <c r="D119" s="108"/>
      <c r="E119" s="108"/>
      <c r="F119" s="108"/>
      <c r="G119" s="108"/>
      <c r="H119" s="108"/>
      <c r="I119" s="108"/>
      <c r="J119" s="108"/>
      <c r="K119" s="108"/>
      <c r="L119" s="108"/>
      <c r="M119" s="34"/>
    </row>
    <row r="122" spans="1:13" x14ac:dyDescent="0.3">
      <c r="B122" s="60" t="s">
        <v>87</v>
      </c>
      <c r="C122" s="61" t="s">
        <v>88</v>
      </c>
      <c r="D122" s="61"/>
      <c r="E122" s="61"/>
      <c r="F122" s="62" t="s">
        <v>89</v>
      </c>
      <c r="G122" s="62"/>
    </row>
    <row r="123" spans="1:13" x14ac:dyDescent="0.3">
      <c r="B123" s="118" t="s">
        <v>90</v>
      </c>
      <c r="C123" s="117" t="str">
        <f t="shared" ref="C123:C129" si="6">B105</f>
        <v>H2015U7 - Community Living Support</v>
      </c>
      <c r="D123" s="117"/>
      <c r="E123" s="117"/>
      <c r="F123" s="63">
        <f>J105</f>
        <v>0</v>
      </c>
      <c r="G123" s="85"/>
    </row>
    <row r="124" spans="1:13" x14ac:dyDescent="0.3">
      <c r="B124" s="118"/>
      <c r="C124" s="117" t="str">
        <f t="shared" si="6"/>
        <v>T1005U7 - Respite</v>
      </c>
      <c r="D124" s="117"/>
      <c r="E124" s="117"/>
      <c r="F124" s="63">
        <f t="shared" ref="F124:F130" si="7">J106</f>
        <v>0</v>
      </c>
      <c r="G124" s="85"/>
    </row>
    <row r="125" spans="1:13" x14ac:dyDescent="0.3">
      <c r="B125" s="118"/>
      <c r="C125" s="117" t="str">
        <f t="shared" si="6"/>
        <v>H2015U7 - Community Living Support</v>
      </c>
      <c r="D125" s="117"/>
      <c r="E125" s="117"/>
      <c r="F125" s="63">
        <f t="shared" si="7"/>
        <v>0</v>
      </c>
      <c r="G125" s="85"/>
    </row>
    <row r="126" spans="1:13" x14ac:dyDescent="0.3">
      <c r="B126" s="118"/>
      <c r="C126" s="117">
        <f t="shared" si="6"/>
        <v>0</v>
      </c>
      <c r="D126" s="117"/>
      <c r="E126" s="117"/>
      <c r="F126" s="63">
        <f t="shared" si="7"/>
        <v>0</v>
      </c>
      <c r="G126" s="85"/>
    </row>
    <row r="127" spans="1:13" x14ac:dyDescent="0.3">
      <c r="B127" s="118"/>
      <c r="C127" s="117">
        <f t="shared" si="6"/>
        <v>0</v>
      </c>
      <c r="D127" s="117"/>
      <c r="E127" s="117"/>
      <c r="F127" s="63">
        <f t="shared" si="7"/>
        <v>0</v>
      </c>
      <c r="G127" s="85"/>
    </row>
    <row r="128" spans="1:13" x14ac:dyDescent="0.3">
      <c r="B128" s="118"/>
      <c r="C128" s="117">
        <f t="shared" si="6"/>
        <v>0</v>
      </c>
      <c r="D128" s="117"/>
      <c r="E128" s="117"/>
      <c r="F128" s="63">
        <f t="shared" si="7"/>
        <v>0</v>
      </c>
      <c r="G128" s="85"/>
    </row>
    <row r="129" spans="1:13" x14ac:dyDescent="0.3">
      <c r="B129" s="119"/>
      <c r="C129" s="117">
        <f t="shared" si="6"/>
        <v>0</v>
      </c>
      <c r="D129" s="117"/>
      <c r="E129" s="117"/>
      <c r="F129" s="63">
        <f t="shared" si="7"/>
        <v>0</v>
      </c>
      <c r="G129" s="85"/>
    </row>
    <row r="130" spans="1:13" x14ac:dyDescent="0.3">
      <c r="B130" s="97"/>
      <c r="C130" s="100">
        <f t="shared" ref="C130" si="8">B112</f>
        <v>0</v>
      </c>
      <c r="D130" s="101"/>
      <c r="E130" s="102"/>
      <c r="F130" s="63">
        <f t="shared" si="7"/>
        <v>0</v>
      </c>
      <c r="G130" s="85"/>
    </row>
    <row r="131" spans="1:13" x14ac:dyDescent="0.3">
      <c r="B131" s="120" t="s">
        <v>91</v>
      </c>
      <c r="C131" s="121" t="str">
        <f>E66</f>
        <v>Paid Time Off</v>
      </c>
      <c r="D131" s="121"/>
      <c r="E131" s="121"/>
      <c r="F131" s="64">
        <f>H71</f>
        <v>0</v>
      </c>
    </row>
    <row r="132" spans="1:13" x14ac:dyDescent="0.3">
      <c r="B132" s="120"/>
      <c r="C132" s="121" t="str">
        <f>E82</f>
        <v>Training</v>
      </c>
      <c r="D132" s="121"/>
      <c r="E132" s="121"/>
      <c r="F132" s="64">
        <f>H87</f>
        <v>0</v>
      </c>
    </row>
    <row r="133" spans="1:13" x14ac:dyDescent="0.3">
      <c r="B133" s="120" t="s">
        <v>92</v>
      </c>
      <c r="C133" s="121" t="str">
        <f>C35</f>
        <v>Mileage</v>
      </c>
      <c r="D133" s="121"/>
      <c r="E133" s="121"/>
      <c r="F133" s="64">
        <f>H35</f>
        <v>0</v>
      </c>
    </row>
    <row r="134" spans="1:13" x14ac:dyDescent="0.3">
      <c r="B134" s="120"/>
      <c r="C134" s="121">
        <f t="shared" ref="C134:C136" si="9">C36</f>
        <v>0</v>
      </c>
      <c r="D134" s="121"/>
      <c r="E134" s="121"/>
      <c r="F134" s="64">
        <f t="shared" ref="F134:F136" si="10">H36</f>
        <v>0</v>
      </c>
    </row>
    <row r="135" spans="1:13" x14ac:dyDescent="0.3">
      <c r="B135" s="120"/>
      <c r="C135" s="121" t="str">
        <f t="shared" si="9"/>
        <v>&lt;enter CLS activity&gt;</v>
      </c>
      <c r="D135" s="121"/>
      <c r="E135" s="121"/>
      <c r="F135" s="64">
        <f t="shared" si="10"/>
        <v>0</v>
      </c>
    </row>
    <row r="136" spans="1:13" x14ac:dyDescent="0.3">
      <c r="B136" s="120"/>
      <c r="C136" s="121" t="str">
        <f t="shared" si="9"/>
        <v>&lt;enter CLS activity&gt;</v>
      </c>
      <c r="D136" s="121"/>
      <c r="E136" s="121"/>
      <c r="F136" s="64">
        <f t="shared" si="10"/>
        <v>0</v>
      </c>
      <c r="L136" s="65"/>
    </row>
    <row r="137" spans="1:13" x14ac:dyDescent="0.3">
      <c r="B137" s="66"/>
      <c r="C137" s="67"/>
      <c r="D137" s="67"/>
      <c r="E137" s="67"/>
      <c r="L137" s="65"/>
    </row>
    <row r="139" spans="1:13" s="33" customFormat="1" ht="18" x14ac:dyDescent="0.35">
      <c r="A139" s="108" t="s">
        <v>93</v>
      </c>
      <c r="B139" s="108"/>
      <c r="C139" s="108"/>
      <c r="D139" s="108"/>
      <c r="E139" s="108"/>
      <c r="F139" s="108"/>
      <c r="G139" s="108"/>
      <c r="H139" s="108"/>
      <c r="I139" s="108"/>
      <c r="J139" s="108"/>
      <c r="K139" s="108"/>
      <c r="L139" s="108"/>
      <c r="M139" s="34"/>
    </row>
    <row r="140" spans="1:13" x14ac:dyDescent="0.3">
      <c r="B140" s="19" t="s">
        <v>94</v>
      </c>
    </row>
    <row r="141" spans="1:13" x14ac:dyDescent="0.3">
      <c r="B141" t="s">
        <v>95</v>
      </c>
    </row>
    <row r="142" spans="1:13" x14ac:dyDescent="0.3">
      <c r="B142" t="s">
        <v>96</v>
      </c>
    </row>
    <row r="144" spans="1:13" ht="17.399999999999999" x14ac:dyDescent="0.35">
      <c r="E144" s="68" t="s">
        <v>97</v>
      </c>
    </row>
  </sheetData>
  <mergeCells count="58">
    <mergeCell ref="C135:E135"/>
    <mergeCell ref="A44:L44"/>
    <mergeCell ref="A119:L119"/>
    <mergeCell ref="B110:C110"/>
    <mergeCell ref="B111:C111"/>
    <mergeCell ref="B104:C104"/>
    <mergeCell ref="B103:C103"/>
    <mergeCell ref="B102:C102"/>
    <mergeCell ref="B105:C105"/>
    <mergeCell ref="B106:C106"/>
    <mergeCell ref="B107:C107"/>
    <mergeCell ref="B108:C108"/>
    <mergeCell ref="B109:C109"/>
    <mergeCell ref="B63:L63"/>
    <mergeCell ref="B91:L91"/>
    <mergeCell ref="B45:J45"/>
    <mergeCell ref="A139:L139"/>
    <mergeCell ref="C123:E123"/>
    <mergeCell ref="C124:E124"/>
    <mergeCell ref="C125:E125"/>
    <mergeCell ref="C126:E126"/>
    <mergeCell ref="C127:E127"/>
    <mergeCell ref="C128:E128"/>
    <mergeCell ref="C129:E129"/>
    <mergeCell ref="B123:B129"/>
    <mergeCell ref="B131:B132"/>
    <mergeCell ref="B133:B136"/>
    <mergeCell ref="C136:E136"/>
    <mergeCell ref="C131:E131"/>
    <mergeCell ref="C132:E132"/>
    <mergeCell ref="C133:E133"/>
    <mergeCell ref="C134:E134"/>
    <mergeCell ref="C23:F23"/>
    <mergeCell ref="C24:F24"/>
    <mergeCell ref="C38:E38"/>
    <mergeCell ref="C39:E39"/>
    <mergeCell ref="B31:L31"/>
    <mergeCell ref="C34:E34"/>
    <mergeCell ref="C35:E35"/>
    <mergeCell ref="C36:E36"/>
    <mergeCell ref="C37:E37"/>
    <mergeCell ref="C25:F25"/>
    <mergeCell ref="B112:C112"/>
    <mergeCell ref="C130:E130"/>
    <mergeCell ref="B5:H5"/>
    <mergeCell ref="A1:C1"/>
    <mergeCell ref="A3:E3"/>
    <mergeCell ref="B14:L14"/>
    <mergeCell ref="C33:E33"/>
    <mergeCell ref="A13:L13"/>
    <mergeCell ref="A30:L30"/>
    <mergeCell ref="C16:F16"/>
    <mergeCell ref="C17:F17"/>
    <mergeCell ref="C18:F18"/>
    <mergeCell ref="C19:F19"/>
    <mergeCell ref="C20:F20"/>
    <mergeCell ref="C21:F21"/>
    <mergeCell ref="C22:F22"/>
  </mergeCells>
  <conditionalFormatting sqref="F105:F112">
    <cfRule type="expression" dxfId="4" priority="7">
      <formula>F105&gt;D105</formula>
    </cfRule>
  </conditionalFormatting>
  <conditionalFormatting sqref="G66:G69 G82:G85">
    <cfRule type="cellIs" dxfId="3" priority="13" operator="lessThan">
      <formula>10.33</formula>
    </cfRule>
  </conditionalFormatting>
  <conditionalFormatting sqref="G74:G77">
    <cfRule type="cellIs" dxfId="2" priority="1" operator="lessThan">
      <formula>10.33</formula>
    </cfRule>
  </conditionalFormatting>
  <conditionalFormatting sqref="H105:H112">
    <cfRule type="cellIs" dxfId="1" priority="2" operator="lessThan">
      <formula>12.48</formula>
    </cfRule>
  </conditionalFormatting>
  <conditionalFormatting sqref="J105:J112">
    <cfRule type="expression" dxfId="0" priority="20">
      <formula>J105&gt;(VLOOKUP(B105, C18:J24, 8, 0))</formula>
    </cfRule>
  </conditionalFormatting>
  <dataValidations count="1">
    <dataValidation type="custom" operator="lessThanOrEqual" allowBlank="1" showInputMessage="1" showErrorMessage="1" errorTitle="WAGE ERROR" error="CANNOT PAY MORE THAN MAX WORKER RATE ALLOWED (D)" sqref="H105:H112" xr:uid="{68935D9D-44AB-48CC-B7C6-5F16ABA0AA6D}">
      <formula1>H105&lt;=ROUND(G105,2)</formula1>
    </dataValidation>
  </dataValidations>
  <pageMargins left="0.7" right="0.7" top="0.75" bottom="0.75" header="0.3" footer="0.3"/>
  <pageSetup orientation="portrait" r:id="rId1"/>
  <headerFooter>
    <oddHeader>&amp;L&amp;G</oddHead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DCCE2B3F-644E-4164-A3E7-84D326E22DFD}">
          <x14:formula1>
            <xm:f>Reference!$A$50:$A$51</xm:f>
          </x14:formula1>
          <xm:sqref>F54:F57 I105:I112</xm:sqref>
        </x14:dataValidation>
        <x14:dataValidation type="list" allowBlank="1" showInputMessage="1" showErrorMessage="1" xr:uid="{03F9C53D-9985-4AC4-908D-035746BF9FF5}">
          <x14:formula1>
            <xm:f>Reference!$A$2:$A$17</xm:f>
          </x14:formula1>
          <xm:sqref>C18:C25 D18:F24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7B8D5-A662-470C-A652-2A0E836746ED}">
  <dimension ref="A1:C51"/>
  <sheetViews>
    <sheetView zoomScale="88" zoomScaleNormal="70" workbookViewId="0">
      <selection activeCell="H17" sqref="H17"/>
    </sheetView>
  </sheetViews>
  <sheetFormatPr defaultRowHeight="14.4" x14ac:dyDescent="0.3"/>
  <cols>
    <col min="1" max="1" width="53.33203125" bestFit="1" customWidth="1"/>
    <col min="2" max="2" width="17.5546875" customWidth="1"/>
    <col min="3" max="3" width="20.109375" style="1" customWidth="1"/>
  </cols>
  <sheetData>
    <row r="1" spans="1:3" ht="41.4" x14ac:dyDescent="0.3">
      <c r="A1" s="7" t="s">
        <v>98</v>
      </c>
      <c r="B1" s="7" t="s">
        <v>15</v>
      </c>
      <c r="C1" s="9" t="s">
        <v>99</v>
      </c>
    </row>
    <row r="2" spans="1:3" x14ac:dyDescent="0.3">
      <c r="A2" t="s">
        <v>100</v>
      </c>
      <c r="B2" s="8" t="s">
        <v>19</v>
      </c>
      <c r="C2" s="86">
        <v>32.72</v>
      </c>
    </row>
    <row r="3" spans="1:3" x14ac:dyDescent="0.3">
      <c r="A3" s="8" t="s">
        <v>101</v>
      </c>
      <c r="B3" s="8" t="s">
        <v>19</v>
      </c>
      <c r="C3" s="86">
        <v>46.72</v>
      </c>
    </row>
    <row r="4" spans="1:3" x14ac:dyDescent="0.3">
      <c r="A4" s="8" t="s">
        <v>102</v>
      </c>
      <c r="B4" s="8" t="s">
        <v>19</v>
      </c>
      <c r="C4" s="86">
        <v>17.440000000000001</v>
      </c>
    </row>
    <row r="5" spans="1:3" x14ac:dyDescent="0.3">
      <c r="A5" s="8" t="s">
        <v>103</v>
      </c>
      <c r="B5" s="8" t="s">
        <v>19</v>
      </c>
      <c r="C5" s="86">
        <v>24.96</v>
      </c>
    </row>
    <row r="6" spans="1:3" x14ac:dyDescent="0.3">
      <c r="A6" s="8" t="s">
        <v>104</v>
      </c>
      <c r="B6" s="8" t="s">
        <v>19</v>
      </c>
      <c r="C6" s="86">
        <v>32.72</v>
      </c>
    </row>
    <row r="7" spans="1:3" x14ac:dyDescent="0.3">
      <c r="A7" s="8" t="s">
        <v>105</v>
      </c>
      <c r="B7" s="8" t="s">
        <v>19</v>
      </c>
      <c r="C7" s="86">
        <v>46.72</v>
      </c>
    </row>
    <row r="8" spans="1:3" x14ac:dyDescent="0.3">
      <c r="A8" s="8" t="s">
        <v>106</v>
      </c>
      <c r="B8" s="8" t="s">
        <v>19</v>
      </c>
      <c r="C8" s="86">
        <v>17.440000000000001</v>
      </c>
    </row>
    <row r="9" spans="1:3" x14ac:dyDescent="0.3">
      <c r="A9" s="8" t="s">
        <v>107</v>
      </c>
      <c r="B9" s="8" t="s">
        <v>19</v>
      </c>
      <c r="C9" s="86">
        <v>24.96</v>
      </c>
    </row>
    <row r="10" spans="1:3" x14ac:dyDescent="0.3">
      <c r="A10" s="2" t="s">
        <v>108</v>
      </c>
      <c r="B10" s="8" t="s">
        <v>19</v>
      </c>
      <c r="C10" s="87">
        <v>32.64</v>
      </c>
    </row>
    <row r="11" spans="1:3" x14ac:dyDescent="0.3">
      <c r="A11" s="2" t="s">
        <v>109</v>
      </c>
      <c r="B11" s="8" t="s">
        <v>19</v>
      </c>
      <c r="C11" s="87">
        <v>46.64</v>
      </c>
    </row>
    <row r="12" spans="1:3" x14ac:dyDescent="0.3">
      <c r="A12" s="2" t="s">
        <v>110</v>
      </c>
      <c r="B12" s="8" t="s">
        <v>19</v>
      </c>
      <c r="C12" s="87">
        <v>17.399999999999999</v>
      </c>
    </row>
    <row r="13" spans="1:3" x14ac:dyDescent="0.3">
      <c r="A13" s="2" t="s">
        <v>111</v>
      </c>
      <c r="B13" s="8" t="s">
        <v>19</v>
      </c>
      <c r="C13" s="87">
        <v>24.92</v>
      </c>
    </row>
    <row r="14" spans="1:3" x14ac:dyDescent="0.3">
      <c r="A14" s="8" t="s">
        <v>112</v>
      </c>
      <c r="B14" s="8" t="s">
        <v>19</v>
      </c>
      <c r="C14" s="86">
        <v>30.6</v>
      </c>
    </row>
    <row r="15" spans="1:3" x14ac:dyDescent="0.3">
      <c r="A15" s="8" t="s">
        <v>113</v>
      </c>
      <c r="B15" s="8" t="s">
        <v>19</v>
      </c>
      <c r="C15" s="86">
        <v>43.6</v>
      </c>
    </row>
    <row r="16" spans="1:3" x14ac:dyDescent="0.3">
      <c r="A16" s="8" t="s">
        <v>114</v>
      </c>
      <c r="B16" s="8" t="s">
        <v>19</v>
      </c>
      <c r="C16" s="86">
        <v>16.36</v>
      </c>
    </row>
    <row r="17" spans="1:3" x14ac:dyDescent="0.3">
      <c r="A17" s="8" t="s">
        <v>115</v>
      </c>
      <c r="B17" s="8" t="s">
        <v>19</v>
      </c>
      <c r="C17" s="86">
        <v>23.36</v>
      </c>
    </row>
    <row r="18" spans="1:3" x14ac:dyDescent="0.3">
      <c r="A18" s="2"/>
      <c r="B18" s="2"/>
      <c r="C18" s="87"/>
    </row>
    <row r="19" spans="1:3" x14ac:dyDescent="0.3">
      <c r="A19" s="8"/>
      <c r="B19" s="2"/>
      <c r="C19" s="10"/>
    </row>
    <row r="20" spans="1:3" x14ac:dyDescent="0.3">
      <c r="A20" s="8"/>
      <c r="B20" s="2"/>
      <c r="C20" s="10"/>
    </row>
    <row r="21" spans="1:3" x14ac:dyDescent="0.3">
      <c r="A21" s="2"/>
      <c r="B21" s="2"/>
      <c r="C21" s="10"/>
    </row>
    <row r="22" spans="1:3" x14ac:dyDescent="0.3">
      <c r="A22" s="2"/>
      <c r="B22" s="2"/>
      <c r="C22" s="10"/>
    </row>
    <row r="23" spans="1:3" x14ac:dyDescent="0.3">
      <c r="A23" s="2"/>
      <c r="B23" s="2"/>
      <c r="C23" s="10"/>
    </row>
    <row r="24" spans="1:3" x14ac:dyDescent="0.3">
      <c r="A24" s="2"/>
      <c r="B24" s="2"/>
      <c r="C24" s="10"/>
    </row>
    <row r="50" spans="1:1" x14ac:dyDescent="0.3">
      <c r="A50" t="s">
        <v>83</v>
      </c>
    </row>
    <row r="51" spans="1:1" x14ac:dyDescent="0.3">
      <c r="A51" t="s">
        <v>41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ab3e615-28db-4253-8003-7411a8bc1391">
      <Terms xmlns="http://schemas.microsoft.com/office/infopath/2007/PartnerControls"/>
    </lcf76f155ced4ddcb4097134ff3c332f>
    <TaxCatchAll xmlns="7abd7b6d-f41b-462e-923b-7dad0315c2e4" xsi:nil="true"/>
    <SharedWithUsers xmlns="7abd7b6d-f41b-462e-923b-7dad0315c2e4">
      <UserInfo>
        <DisplayName>Alicia Paladino</DisplayName>
        <AccountId>31</AccountId>
        <AccountType/>
      </UserInfo>
      <UserInfo>
        <DisplayName>Logan Smith</DisplayName>
        <AccountId>15</AccountId>
        <AccountType/>
      </UserInfo>
      <UserInfo>
        <DisplayName>Kady Predota</DisplayName>
        <AccountId>6</AccountId>
        <AccountType/>
      </UserInfo>
      <UserInfo>
        <DisplayName>Heather Nash</DisplayName>
        <AccountId>27</AccountId>
        <AccountType/>
      </UserInfo>
      <UserInfo>
        <DisplayName>Erika Swanson</DisplayName>
        <AccountId>101</AccountId>
        <AccountType/>
      </UserInfo>
      <UserInfo>
        <DisplayName>Taylor Johnson</DisplayName>
        <AccountId>36</AccountId>
        <AccountType/>
      </UserInfo>
      <UserInfo>
        <DisplayName>Karie Bratcher</DisplayName>
        <AccountId>132</AccountId>
        <AccountType/>
      </UserInfo>
    </SharedWithUsers>
    <Category xmlns="7ab3e615-28db-4253-8003-7411a8bc139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89485CEF030B4C81914B3837DC4DBC" ma:contentTypeVersion="20" ma:contentTypeDescription="Create a new document." ma:contentTypeScope="" ma:versionID="a45109411c1ded3365fab8b6147ae532">
  <xsd:schema xmlns:xsd="http://www.w3.org/2001/XMLSchema" xmlns:xs="http://www.w3.org/2001/XMLSchema" xmlns:p="http://schemas.microsoft.com/office/2006/metadata/properties" xmlns:ns2="7ab3e615-28db-4253-8003-7411a8bc1391" xmlns:ns3="7abd7b6d-f41b-462e-923b-7dad0315c2e4" targetNamespace="http://schemas.microsoft.com/office/2006/metadata/properties" ma:root="true" ma:fieldsID="059520329e7895364dee41b0454481fc" ns2:_="" ns3:_="">
    <xsd:import namespace="7ab3e615-28db-4253-8003-7411a8bc1391"/>
    <xsd:import namespace="7abd7b6d-f41b-462e-923b-7dad0315c2e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2:MediaServiceBillingMetadata" minOccurs="0"/>
                <xsd:element ref="ns2: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b3e615-28db-4253-8003-7411a8bc13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aa1c8a5-8b02-453e-86fa-775f39c87dd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element name="Category" ma:index="27" nillable="true" ma:displayName="Category" ma:description="Select a category to define who this document applies to." ma:format="Dropdown" ma:internalName="Category">
      <xsd:simpleType>
        <xsd:restriction base="dms:Choice">
          <xsd:enumeration value="EFS"/>
          <xsd:enumeration value="Ops"/>
          <xsd:enumeration value="Sup/Admin"/>
          <xsd:enumeration value="General"/>
        </xsd:restriction>
      </xsd:simpleType>
    </xsd:element>
  </xsd:schema>
  <xsd:schema xmlns:xsd="http://www.w3.org/2001/XMLSchema" xmlns:xs="http://www.w3.org/2001/XMLSchema" xmlns:dms="http://schemas.microsoft.com/office/2006/documentManagement/types" xmlns:pc="http://schemas.microsoft.com/office/infopath/2007/PartnerControls" targetNamespace="7abd7b6d-f41b-462e-923b-7dad0315c2e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5f1cc44d-d3da-4353-9465-efe1914de192}" ma:internalName="TaxCatchAll" ma:showField="CatchAllData" ma:web="7abd7b6d-f41b-462e-923b-7dad0315c2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FDFFC1-06EB-478A-ABDA-CA6FCB38A017}">
  <ds:schemaRefs>
    <ds:schemaRef ds:uri="http://schemas.microsoft.com/office/2006/metadata/properties"/>
    <ds:schemaRef ds:uri="http://schemas.microsoft.com/office/infopath/2007/PartnerControls"/>
    <ds:schemaRef ds:uri="7ab3e615-28db-4253-8003-7411a8bc1391"/>
    <ds:schemaRef ds:uri="7abd7b6d-f41b-462e-923b-7dad0315c2e4"/>
  </ds:schemaRefs>
</ds:datastoreItem>
</file>

<file path=customXml/itemProps2.xml><?xml version="1.0" encoding="utf-8"?>
<ds:datastoreItem xmlns:ds="http://schemas.openxmlformats.org/officeDocument/2006/customXml" ds:itemID="{CB8EFE91-3F2A-4408-A427-7A5DDE121E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b3e615-28db-4253-8003-7411a8bc1391"/>
    <ds:schemaRef ds:uri="7abd7b6d-f41b-462e-923b-7dad0315c2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52B69E3-4D20-4581-A7DF-D5BD1BB645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Calculator</vt:lpstr>
      <vt:lpstr>Reference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Kady Predota</dc:creator>
  <cp:keywords/>
  <dc:description/>
  <cp:lastModifiedBy>Heather Nash</cp:lastModifiedBy>
  <cp:revision/>
  <dcterms:created xsi:type="dcterms:W3CDTF">2024-03-06T14:02:21Z</dcterms:created>
  <dcterms:modified xsi:type="dcterms:W3CDTF">2025-10-10T18:20:27Z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0x0101005589485CEF030B4C81914B3837DC4DBC</vt:lpwstr>
  </property>
  <property fmtid="{D5CDD505-2E9C-101B-9397-08002B2CF9AE}" pid="3" name="MediaServiceImageTags">
    <vt:lpwstr/>
  </property>
</Properties>
</file>